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2-CEL - COMISSÕES ESPECIAIS\1-CEL - MASTER (Simone e Ana)\EDITAIS de T PREÇOS - 2019\07 2019 sala autoridades\"/>
    </mc:Choice>
  </mc:AlternateContent>
  <bookViews>
    <workbookView xWindow="0" yWindow="0" windowWidth="38115" windowHeight="9600"/>
  </bookViews>
  <sheets>
    <sheet name="ORÇAMENTO" sheetId="1" r:id="rId1"/>
    <sheet name="CRONOG" sheetId="6" r:id="rId2"/>
    <sheet name="COTAÇÃO" sheetId="2" r:id="rId3"/>
    <sheet name="BDI" sheetId="4" r:id="rId4"/>
    <sheet name="ENCARGOS SOCIAIS" sheetId="5" r:id="rId5"/>
    <sheet name="COMP" sheetId="3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9" i="1" l="1"/>
  <c r="D14" i="6"/>
  <c r="C14" i="6"/>
  <c r="L45" i="1" l="1"/>
  <c r="N45" i="1" s="1"/>
  <c r="O45" i="1" s="1"/>
  <c r="H45" i="1"/>
  <c r="J45" i="1" s="1"/>
  <c r="N44" i="1"/>
  <c r="H44" i="1"/>
  <c r="J44" i="1" s="1"/>
  <c r="O44" i="1" s="1"/>
  <c r="N43" i="1"/>
  <c r="H43" i="1"/>
  <c r="J43" i="1" s="1"/>
  <c r="O43" i="1" s="1"/>
  <c r="N42" i="1"/>
  <c r="H42" i="1"/>
  <c r="J42" i="1" s="1"/>
  <c r="O42" i="1" s="1"/>
  <c r="N41" i="1"/>
  <c r="H41" i="1"/>
  <c r="J41" i="1" s="1"/>
  <c r="O41" i="1" s="1"/>
  <c r="N40" i="1"/>
  <c r="H40" i="1"/>
  <c r="J40" i="1" s="1"/>
  <c r="O40" i="1" s="1"/>
  <c r="J20" i="3"/>
  <c r="H20" i="3"/>
  <c r="N16" i="3"/>
  <c r="N17" i="3"/>
  <c r="N18" i="3"/>
  <c r="N19" i="3"/>
  <c r="N15" i="3"/>
  <c r="L20" i="3"/>
  <c r="N20" i="3" s="1"/>
  <c r="N21" i="3" s="1"/>
  <c r="O21" i="3" s="1"/>
  <c r="H19" i="3"/>
  <c r="J19" i="3" s="1"/>
  <c r="O19" i="3" s="1"/>
  <c r="H16" i="3"/>
  <c r="H17" i="3"/>
  <c r="J17" i="3" s="1"/>
  <c r="O17" i="3" s="1"/>
  <c r="H18" i="3"/>
  <c r="J18" i="3" s="1"/>
  <c r="O18" i="3" s="1"/>
  <c r="J16" i="3"/>
  <c r="O16" i="3" s="1"/>
  <c r="H15" i="3"/>
  <c r="J15" i="3" s="1"/>
  <c r="O15" i="3" s="1"/>
  <c r="O20" i="3" l="1"/>
  <c r="J21" i="3"/>
  <c r="E5" i="6"/>
  <c r="E6" i="6"/>
  <c r="E7" i="6"/>
  <c r="E8" i="6"/>
  <c r="E9" i="6"/>
  <c r="E10" i="6"/>
  <c r="E11" i="6"/>
  <c r="E12" i="6"/>
  <c r="E13" i="6"/>
  <c r="E4" i="6"/>
  <c r="E14" i="6" l="1"/>
  <c r="C25" i="4" l="1"/>
  <c r="D17" i="4" s="1"/>
  <c r="C30" i="4" s="1"/>
  <c r="L64" i="1" l="1"/>
  <c r="N64" i="1" s="1"/>
  <c r="L65" i="1"/>
  <c r="N65" i="1" s="1"/>
  <c r="L66" i="1"/>
  <c r="N66" i="1" s="1"/>
  <c r="L67" i="1"/>
  <c r="N67" i="1" s="1"/>
  <c r="L59" i="1"/>
  <c r="N59" i="1" s="1"/>
  <c r="L60" i="1"/>
  <c r="N60" i="1" s="1"/>
  <c r="L49" i="1"/>
  <c r="N49" i="1" s="1"/>
  <c r="L50" i="1"/>
  <c r="N50" i="1" s="1"/>
  <c r="L51" i="1"/>
  <c r="N51" i="1" s="1"/>
  <c r="L52" i="1"/>
  <c r="N52" i="1" s="1"/>
  <c r="L53" i="1"/>
  <c r="N53" i="1" s="1"/>
  <c r="L54" i="1"/>
  <c r="N54" i="1" s="1"/>
  <c r="L55" i="1"/>
  <c r="N55" i="1" s="1"/>
  <c r="L28" i="1"/>
  <c r="N28" i="1" s="1"/>
  <c r="L30" i="1"/>
  <c r="N30" i="1" s="1"/>
  <c r="L23" i="1"/>
  <c r="N23" i="1" s="1"/>
  <c r="L24" i="1"/>
  <c r="N24" i="1" s="1"/>
  <c r="L12" i="1"/>
  <c r="N12" i="1" s="1"/>
  <c r="L14" i="1"/>
  <c r="N14" i="1" s="1"/>
  <c r="L16" i="1"/>
  <c r="N16" i="1" s="1"/>
  <c r="L18" i="1"/>
  <c r="N18" i="1" s="1"/>
  <c r="L8" i="1"/>
  <c r="N8" i="1" s="1"/>
  <c r="L7" i="1"/>
  <c r="N7" i="1" s="1"/>
  <c r="L6" i="1"/>
  <c r="N6" i="1" s="1"/>
  <c r="L5" i="1"/>
  <c r="N5" i="1" s="1"/>
  <c r="H64" i="1"/>
  <c r="J64" i="1" s="1"/>
  <c r="H65" i="1"/>
  <c r="J65" i="1" s="1"/>
  <c r="H66" i="1"/>
  <c r="J66" i="1" s="1"/>
  <c r="H67" i="1"/>
  <c r="J67" i="1" s="1"/>
  <c r="H59" i="1"/>
  <c r="J59" i="1" s="1"/>
  <c r="H60" i="1"/>
  <c r="J60" i="1" s="1"/>
  <c r="H49" i="1"/>
  <c r="J49" i="1" s="1"/>
  <c r="H50" i="1"/>
  <c r="J50" i="1" s="1"/>
  <c r="H51" i="1"/>
  <c r="J51" i="1" s="1"/>
  <c r="H52" i="1"/>
  <c r="J52" i="1" s="1"/>
  <c r="H53" i="1"/>
  <c r="J53" i="1" s="1"/>
  <c r="H54" i="1"/>
  <c r="J54" i="1" s="1"/>
  <c r="H55" i="1"/>
  <c r="J55" i="1" s="1"/>
  <c r="H28" i="1"/>
  <c r="J28" i="1" s="1"/>
  <c r="H30" i="1"/>
  <c r="J30" i="1" s="1"/>
  <c r="H23" i="1"/>
  <c r="J23" i="1" s="1"/>
  <c r="H24" i="1"/>
  <c r="J24" i="1" s="1"/>
  <c r="H12" i="1"/>
  <c r="J12" i="1" s="1"/>
  <c r="H14" i="1"/>
  <c r="J14" i="1" s="1"/>
  <c r="H16" i="1"/>
  <c r="J16" i="1" s="1"/>
  <c r="H18" i="1"/>
  <c r="J18" i="1" s="1"/>
  <c r="H5" i="1"/>
  <c r="J5" i="1" s="1"/>
  <c r="H6" i="1"/>
  <c r="J6" i="1" s="1"/>
  <c r="H7" i="1"/>
  <c r="J7" i="1" s="1"/>
  <c r="H8" i="1"/>
  <c r="J8" i="1" s="1"/>
  <c r="O55" i="1" l="1"/>
  <c r="O54" i="1"/>
  <c r="E55" i="2"/>
  <c r="D27" i="2"/>
  <c r="L6" i="3"/>
  <c r="N6" i="3" s="1"/>
  <c r="H6" i="3"/>
  <c r="J6" i="3" s="1"/>
  <c r="N5" i="3"/>
  <c r="H5" i="3"/>
  <c r="J5" i="3" s="1"/>
  <c r="L8" i="3"/>
  <c r="N8" i="3" s="1"/>
  <c r="O8" i="3" s="1"/>
  <c r="L7" i="3"/>
  <c r="N7" i="3" s="1"/>
  <c r="H7" i="3"/>
  <c r="J7" i="3" s="1"/>
  <c r="O5" i="3" l="1"/>
  <c r="O6" i="3"/>
  <c r="L9" i="3"/>
  <c r="O7" i="3"/>
  <c r="H9" i="3"/>
  <c r="O9" i="3" l="1"/>
  <c r="D37" i="2" l="1"/>
  <c r="L63" i="1" l="1"/>
  <c r="N63" i="1" s="1"/>
  <c r="N69" i="1" s="1"/>
  <c r="H63" i="1"/>
  <c r="J63" i="1" s="1"/>
  <c r="O53" i="1" l="1"/>
  <c r="O52" i="1"/>
  <c r="O64" i="1"/>
  <c r="O65" i="1"/>
  <c r="O63" i="1"/>
  <c r="F21" i="1"/>
  <c r="F22" i="1"/>
  <c r="F15" i="1"/>
  <c r="F17" i="1"/>
  <c r="F13" i="1"/>
  <c r="L15" i="1" l="1"/>
  <c r="N15" i="1" s="1"/>
  <c r="H15" i="1"/>
  <c r="J15" i="1" s="1"/>
  <c r="L13" i="1"/>
  <c r="N13" i="1" s="1"/>
  <c r="H13" i="1"/>
  <c r="J13" i="1" s="1"/>
  <c r="L17" i="1"/>
  <c r="N17" i="1" s="1"/>
  <c r="H17" i="1"/>
  <c r="J17" i="1" s="1"/>
  <c r="L22" i="1"/>
  <c r="N22" i="1" s="1"/>
  <c r="H22" i="1"/>
  <c r="J22" i="1" s="1"/>
  <c r="L37" i="1"/>
  <c r="N37" i="1" s="1"/>
  <c r="L33" i="1"/>
  <c r="N33" i="1" s="1"/>
  <c r="L27" i="1"/>
  <c r="N27" i="1" s="1"/>
  <c r="L21" i="1"/>
  <c r="N21" i="1" s="1"/>
  <c r="L11" i="1"/>
  <c r="N11" i="1" s="1"/>
  <c r="H37" i="1"/>
  <c r="J37" i="1" s="1"/>
  <c r="H33" i="1"/>
  <c r="J33" i="1" s="1"/>
  <c r="H27" i="1"/>
  <c r="J27" i="1" s="1"/>
  <c r="H21" i="1"/>
  <c r="J21" i="1" s="1"/>
  <c r="H11" i="1"/>
  <c r="J11" i="1" s="1"/>
  <c r="L4" i="1"/>
  <c r="N4" i="1" s="1"/>
  <c r="H4" i="1"/>
  <c r="J4" i="1" s="1"/>
  <c r="L58" i="1"/>
  <c r="N58" i="1" s="1"/>
  <c r="H48" i="1"/>
  <c r="J48" i="1" s="1"/>
  <c r="F34" i="1"/>
  <c r="F29" i="1"/>
  <c r="L29" i="1" l="1"/>
  <c r="N29" i="1" s="1"/>
  <c r="H29" i="1"/>
  <c r="J29" i="1" s="1"/>
  <c r="L34" i="1"/>
  <c r="N34" i="1" s="1"/>
  <c r="H34" i="1"/>
  <c r="J34" i="1" s="1"/>
  <c r="O67" i="1"/>
  <c r="O66" i="1"/>
  <c r="O50" i="1"/>
  <c r="O4" i="1"/>
  <c r="O27" i="1"/>
  <c r="L48" i="1"/>
  <c r="O59" i="1"/>
  <c r="O51" i="1"/>
  <c r="O60" i="1"/>
  <c r="H58" i="1"/>
  <c r="J58" i="1" s="1"/>
  <c r="O58" i="1" s="1"/>
  <c r="O49" i="1"/>
  <c r="O30" i="1"/>
  <c r="O7" i="1"/>
  <c r="O14" i="1"/>
  <c r="O17" i="1"/>
  <c r="O6" i="1"/>
  <c r="O13" i="1"/>
  <c r="O16" i="1"/>
  <c r="O18" i="1"/>
  <c r="O24" i="1"/>
  <c r="O28" i="1"/>
  <c r="O8" i="1"/>
  <c r="O11" i="1"/>
  <c r="O12" i="1"/>
  <c r="O21" i="1"/>
  <c r="O15" i="1"/>
  <c r="O37" i="1"/>
  <c r="O38" i="1" s="1"/>
  <c r="O33" i="1"/>
  <c r="O23" i="1"/>
  <c r="O22" i="1"/>
  <c r="O5" i="1"/>
  <c r="O29" i="1" l="1"/>
  <c r="O68" i="1"/>
  <c r="O61" i="1"/>
  <c r="O46" i="1"/>
  <c r="N48" i="1"/>
  <c r="O48" i="1" s="1"/>
  <c r="O56" i="1" s="1"/>
  <c r="O34" i="1"/>
  <c r="O35" i="1" s="1"/>
  <c r="O9" i="1"/>
  <c r="O31" i="1"/>
  <c r="O25" i="1"/>
  <c r="O19" i="1"/>
  <c r="O69" i="1" l="1"/>
</calcChain>
</file>

<file path=xl/sharedStrings.xml><?xml version="1.0" encoding="utf-8"?>
<sst xmlns="http://schemas.openxmlformats.org/spreadsheetml/2006/main" count="548" uniqueCount="339">
  <si>
    <t>Item</t>
  </si>
  <si>
    <t>Descrição</t>
  </si>
  <si>
    <t>Unidade</t>
  </si>
  <si>
    <t>Quantidade</t>
  </si>
  <si>
    <t>SERVIÇOS PRELIMINARES</t>
  </si>
  <si>
    <t>1.1</t>
  </si>
  <si>
    <t>m²</t>
  </si>
  <si>
    <t>1.2</t>
  </si>
  <si>
    <t>CAU</t>
  </si>
  <si>
    <t>Taxas</t>
  </si>
  <si>
    <t>un</t>
  </si>
  <si>
    <t>1.3</t>
  </si>
  <si>
    <t>Tapume simples de compensado   h=220cm</t>
  </si>
  <si>
    <t>m</t>
  </si>
  <si>
    <t>1.4</t>
  </si>
  <si>
    <t>Limpeza permanente e final da obra</t>
  </si>
  <si>
    <t>1.5</t>
  </si>
  <si>
    <t>m³</t>
  </si>
  <si>
    <t>Sub Total</t>
  </si>
  <si>
    <t>DEMOLIÇÕES E REMOÇÕES</t>
  </si>
  <si>
    <t>2.1</t>
  </si>
  <si>
    <t>2.3</t>
  </si>
  <si>
    <t>2.4</t>
  </si>
  <si>
    <t>2.5</t>
  </si>
  <si>
    <t>Demolição de divisórias de gesso</t>
  </si>
  <si>
    <t>Remoção de portas de madeira para reaproveitamento</t>
  </si>
  <si>
    <t>2.7</t>
  </si>
  <si>
    <t>Demolição de forro de gesso</t>
  </si>
  <si>
    <t>2.8</t>
  </si>
  <si>
    <t>Movimentação de rack, no-break e bateria</t>
  </si>
  <si>
    <t>PAREDES</t>
  </si>
  <si>
    <t>3.1</t>
  </si>
  <si>
    <t>Paredes de divisória de gesso acartonado completa 10 cm (gesso nas 2 faces)</t>
  </si>
  <si>
    <t>3.2</t>
  </si>
  <si>
    <t>3.3</t>
  </si>
  <si>
    <t>3.4</t>
  </si>
  <si>
    <t>REVESTIMENTOS</t>
  </si>
  <si>
    <t>4.1</t>
  </si>
  <si>
    <t>4.2</t>
  </si>
  <si>
    <t>4.3</t>
  </si>
  <si>
    <t>4.4</t>
  </si>
  <si>
    <t>Mercado</t>
  </si>
  <si>
    <t>Revestimento tipo Mosaico</t>
  </si>
  <si>
    <t>Cola de alta resistência</t>
  </si>
  <si>
    <t>PISO</t>
  </si>
  <si>
    <t>5.1</t>
  </si>
  <si>
    <t>Fornecimento e instalação de rodapé de poliestireno - h= 7cm</t>
  </si>
  <si>
    <t>5.2</t>
  </si>
  <si>
    <t>Fornecimento e instalação de soleira de mármore (0,90 x 0,40)</t>
  </si>
  <si>
    <t>FORRO</t>
  </si>
  <si>
    <t>6.1</t>
  </si>
  <si>
    <t>Fornecimento e instalação de forro em gesso com negativo</t>
  </si>
  <si>
    <t>ESQUADRIAS</t>
  </si>
  <si>
    <t>7.1</t>
  </si>
  <si>
    <t>7.2</t>
  </si>
  <si>
    <t>7.3</t>
  </si>
  <si>
    <t>7.4</t>
  </si>
  <si>
    <t>INSTALAÇÕES ELÉTRICAS</t>
  </si>
  <si>
    <t>8.1</t>
  </si>
  <si>
    <t>8.3</t>
  </si>
  <si>
    <t>8.4</t>
  </si>
  <si>
    <t>8.5</t>
  </si>
  <si>
    <t>PINTURAS</t>
  </si>
  <si>
    <t>9.1</t>
  </si>
  <si>
    <t>9.2</t>
  </si>
  <si>
    <t xml:space="preserve">Pintura com tinta PVA forro </t>
  </si>
  <si>
    <t>9.3</t>
  </si>
  <si>
    <t>10.1</t>
  </si>
  <si>
    <t>cj</t>
  </si>
  <si>
    <t>TOTAL CUSTO DA OBRA</t>
  </si>
  <si>
    <t>Material</t>
  </si>
  <si>
    <t>Mão-de-obra</t>
  </si>
  <si>
    <t>BDI%</t>
  </si>
  <si>
    <t>Preço Unitário (R$)</t>
  </si>
  <si>
    <t>Total com BDI (R$)</t>
  </si>
  <si>
    <t>Total Geral (R$)</t>
  </si>
  <si>
    <t>Total (R$)</t>
  </si>
  <si>
    <t>7.5</t>
  </si>
  <si>
    <t>Códigos Refer.</t>
  </si>
  <si>
    <t xml:space="preserve">Remoção de rodapé  </t>
  </si>
  <si>
    <t>Verga</t>
  </si>
  <si>
    <t>Paredes de divisória de gesso acartonado completa 10 cm (gesso em 1 face)</t>
  </si>
  <si>
    <t>8.6</t>
  </si>
  <si>
    <t>8.7</t>
  </si>
  <si>
    <t>10.2</t>
  </si>
  <si>
    <t>10.3</t>
  </si>
  <si>
    <t>10.4</t>
  </si>
  <si>
    <t>10.5</t>
  </si>
  <si>
    <t>l</t>
  </si>
  <si>
    <t>Artesana</t>
  </si>
  <si>
    <t>Casa Marceneiro</t>
  </si>
  <si>
    <t>Leroy</t>
  </si>
  <si>
    <t>Cola Santa Luzia 1 Litro</t>
  </si>
  <si>
    <t>Madeira madeira</t>
  </si>
  <si>
    <t>https://www.madeiramadeira.com.br/rodape-santa-luzia-moderna-459-16mmx7cm-metro-linear-19993.html?utm_content=53523778204&amp;utm_source=google&amp;utm_medium=cpc&amp;gclid=CjwKCAjw9dboBRBUEiwA7VrrzZdNuu8m3-k50WBC-8ScgKwAWEFFZZuqd2JgL_xMC-s6cQOSo9FozhoCVNIQAvD_BwE</t>
  </si>
  <si>
    <t>https://www.leroymerlin.com.br/rodape-poliestireno-456-branco-2,4mx7cm-santa-luzia_87635751</t>
  </si>
  <si>
    <t>Leroy Merlin</t>
  </si>
  <si>
    <t>Rodapé poliestireno 7 cm - 2,40m</t>
  </si>
  <si>
    <t>Taqi</t>
  </si>
  <si>
    <t>https://www.taqi.com.br/produto/rodapes/rodape-de-poliestireno-santa-luzia-7-x-240-cm-branco-459/102373/</t>
  </si>
  <si>
    <t>https://www.madeiramadeira.com.br/design/aparador-venezia-siena-moveis-279250.html</t>
  </si>
  <si>
    <t>https://www.mobly.com.br/aparador-gold-imbuia-140-cm-86937.html?spall_source=especiais&amp;gclid=CjwKCAjw9dboBRBUEiwA7VrrzXh8fIG0us8oPmsGEJUOa_SX-sKNtased0Umb_6V51k1jvrB8SpITRoCC80QAvD_BwE</t>
  </si>
  <si>
    <t>https://www.google.com/search?q=aparador+de+MDF&amp;safe=strict&amp;source=univ&amp;tbm=shop&amp;tbo=u&amp;sa=X&amp;ved=0ahUKEwik-e3Zi4zjAhWTGbkGHX36AEwQ1TUIfA&amp;biw=1440&amp;bih=740#spd=18095863008238275528</t>
  </si>
  <si>
    <r>
      <t xml:space="preserve">Pintura acrílica sobre massa corrida - </t>
    </r>
    <r>
      <rPr>
        <sz val="11"/>
        <rFont val="Calibri"/>
        <family val="2"/>
        <scheme val="minor"/>
      </rPr>
      <t>2 Demãos</t>
    </r>
  </si>
  <si>
    <t xml:space="preserve">Retirada de esquadrias </t>
  </si>
  <si>
    <t>m2</t>
  </si>
  <si>
    <t>Demolição de alvenaria (abertura vão porta), incluindo rebaixo da soleira</t>
  </si>
  <si>
    <t>P</t>
  </si>
  <si>
    <t>S</t>
  </si>
  <si>
    <t>73838/1</t>
  </si>
  <si>
    <t>Plotagem</t>
  </si>
  <si>
    <t>https://www.leroymerlin.com.br/chapa-de-madeira-mdf-branco-2,75mx1,83mx18mm-jr_89596962</t>
  </si>
  <si>
    <t>https://www.madeirasgasometro.com.br/chapas-e-paineis</t>
  </si>
  <si>
    <t>https://www.leomadeiras.com.br/product/prod-3-MDF_Branco_Neve_Laca_1_Face_18mm_Eucatex</t>
  </si>
  <si>
    <t>Relocação controle de ar-condicionado existente - Ponto elétrico</t>
  </si>
  <si>
    <t>Massa Única 15mm- Argamassa Regular CA-AR 1:5+20%CI</t>
  </si>
  <si>
    <t>Chapisco CI-AR 1:3 - 7mm Preparo e aplicação</t>
  </si>
  <si>
    <t>Massa corrida PVA sobre parede gesso acartonado 2 Demãos</t>
  </si>
  <si>
    <t>7.1.1</t>
  </si>
  <si>
    <t>Ponto de Interruptor embutir simples- inclusive caixa 2x4"</t>
  </si>
  <si>
    <t>Ponto de  de tomada embutir simples</t>
  </si>
  <si>
    <r>
      <t xml:space="preserve">Pintura  Esmalte sintético acetinado - </t>
    </r>
    <r>
      <rPr>
        <sz val="11"/>
        <rFont val="Calibri"/>
        <family val="2"/>
        <scheme val="minor"/>
      </rPr>
      <t>2 demãos</t>
    </r>
  </si>
  <si>
    <t>ME</t>
  </si>
  <si>
    <t>link www.iluminim.com.br/urotkjead-fita-led-branco-frio-3528-3-metros-com-fonte-carregador-a-prova-dagua</t>
  </si>
  <si>
    <t>Fita Led Branco Frio 3 metros com fonte/carregador</t>
  </si>
  <si>
    <t>Iluminim</t>
  </si>
  <si>
    <t>8.8</t>
  </si>
  <si>
    <t>Instalador Elétrico</t>
  </si>
  <si>
    <t>H</t>
  </si>
  <si>
    <t>CJ</t>
  </si>
  <si>
    <t>https://www.leroymerlin.com.br/revestimento-3d-para-parede-de-poliestireno-sicilia-branco-vem-com-4-pecas-de-50x50cm_89803686</t>
  </si>
  <si>
    <t>https://produto.mercadolivre.com.br/MLB-1093572791-3m-placa-3d-pvc-autoadesiva-50x50cm-branco-fosco-versus-_JM?matt_tool=68624989&amp;matt_word&amp;gclid=Cj0KCQjwpPHoBRC3ARIsALfx-_IScynbcdqtwRTsiLeouiGbar3r7AWoJAm8vYnn-zAH8r_PeDs8BxUaAmiTEALw_wcB&amp;quantity=1</t>
  </si>
  <si>
    <t>Mercado Livre</t>
  </si>
  <si>
    <t>https://www.magazineluiza.com.br/placa-3d-auto-adesiva-petala-50x50cm-poliestireno-pvc-10mm-daparede/p/bbd4gbgbaf/cm/ctal/?&amp;utm_source=google&amp;partner_id=25647&amp;seller_id=stylusbuyshop&amp;product_group_id=299387028639&amp;ad_group_id=48543698075&amp;aw_viq=pla&amp;gclid=Cj0KCQjwpPHoBRC3ARIsALfx-_KoEVp_8rpo6Txl35SMrOMvJ43ZlyANV1Pt1l9ffHQuNmZ2_xwbAZIaAma4EALw_wcB</t>
  </si>
  <si>
    <t>https://www.atacadodopuxador.com.br/placas-3d-psai/revestimento-painel-parede-3d-alto-relevo-plastico-psai-alto-impacto-50-x-50-modelo-star-branco?parceiro=1255&amp;gclid=Cj0KCQjwpPHoBRC3ARIsALfx-_KLIStipEyImaZUM5MiU_twcsyaC_0l7-JWuZYq24NVVYOffqTQIWYaAu1YEALw_wcB</t>
  </si>
  <si>
    <t>Revestimento 3D para parede, em Poliestireno Sicília, branco / m²</t>
  </si>
  <si>
    <t>MEDIA</t>
  </si>
  <si>
    <t>https://www.cmarceneiro.com.br/produto/3983-cola-santa-luzia-1kg</t>
  </si>
  <si>
    <t>https://www.leroymerlin.com.br/cola-para-moldura-1kg-santa-luzia_88473602</t>
  </si>
  <si>
    <t>https://www.artesana.com.br/produto/cola-para-rodape-1kg-santa-luzia-67030</t>
  </si>
  <si>
    <t>Letreiros e Brasão</t>
  </si>
  <si>
    <t>mailto:abcletras@abcletras.com.br</t>
  </si>
  <si>
    <t>ABC Letras</t>
  </si>
  <si>
    <t>Recebido por e-mail</t>
  </si>
  <si>
    <t>Bem Brasil RS</t>
  </si>
  <si>
    <t>mailto:bembrasilrs@terra.com.br</t>
  </si>
  <si>
    <t>COMPOSIÇÃO DO BDI</t>
  </si>
  <si>
    <t xml:space="preserve">Conforme 19.224/2015 / art. 3º/ § 2º/ BDI para contratação de obras e serviços/ Edificações </t>
  </si>
  <si>
    <t>I.</t>
  </si>
  <si>
    <t>Fórmula adotada</t>
  </si>
  <si>
    <t>BDI = (((1+AC+S&amp;G+R)*(1+DF)*(1+L))/(1-i))-)1</t>
  </si>
  <si>
    <t>II.</t>
  </si>
  <si>
    <t>Parcelas constituintes da fórmula e respectivos valores</t>
  </si>
  <si>
    <t>Administração central</t>
  </si>
  <si>
    <t>AC</t>
  </si>
  <si>
    <t>Seguro e Garantia</t>
  </si>
  <si>
    <t>S&amp;G</t>
  </si>
  <si>
    <t>Taxa de risco</t>
  </si>
  <si>
    <t>R</t>
  </si>
  <si>
    <t>Custo Financeiro</t>
  </si>
  <si>
    <t>DF</t>
  </si>
  <si>
    <t>Lucro</t>
  </si>
  <si>
    <t>L</t>
  </si>
  <si>
    <t>Tributos</t>
  </si>
  <si>
    <t>i</t>
  </si>
  <si>
    <t>III</t>
  </si>
  <si>
    <t>Tributos (i) - Memória de Cálculo</t>
  </si>
  <si>
    <t>PIS</t>
  </si>
  <si>
    <t>Cofins</t>
  </si>
  <si>
    <t>ISSQN</t>
  </si>
  <si>
    <t>CPRB</t>
  </si>
  <si>
    <t>Total de impostos</t>
  </si>
  <si>
    <t>* ISS (base 4,00%) ajustado apenas sobre mão de obra, conforme Decreto  nº19.224 do  Municipio de Porto Alegre</t>
  </si>
  <si>
    <t>BDI calculado:</t>
  </si>
  <si>
    <t>LEGENDA</t>
  </si>
  <si>
    <t>P S</t>
  </si>
  <si>
    <t>PLANILHA SINAPI</t>
  </si>
  <si>
    <t>P P</t>
  </si>
  <si>
    <t>PLANILHA PLEO</t>
  </si>
  <si>
    <t>PREÇOS DE MERCADO</t>
  </si>
  <si>
    <t>CONSELHO DE ARQUITETURA E URBANISMO</t>
  </si>
  <si>
    <t>Composição do Revestimento do Mosaico</t>
  </si>
  <si>
    <t>Pedreiro</t>
  </si>
  <si>
    <t>Auxiliar de Pedreiro</t>
  </si>
  <si>
    <t>S00038379</t>
  </si>
  <si>
    <t>S00041072</t>
  </si>
  <si>
    <t xml:space="preserve">Perfil de sobrepor de LED de 1,0m- Marca Stella ou equivalente </t>
  </si>
  <si>
    <t>Perfil de sobrepor de LED de 2,0m - Marca Stella ou equivalente</t>
  </si>
  <si>
    <t>Drivers de conversão</t>
  </si>
  <si>
    <t>Vértice Iluminação</t>
  </si>
  <si>
    <t>KWA</t>
  </si>
  <si>
    <t>Silveira Materiais Elétricos</t>
  </si>
  <si>
    <t>Contato: Leonardo (51) 3328-6263</t>
  </si>
  <si>
    <t>Contato: Lucas (51) 3337-7722</t>
  </si>
  <si>
    <t>Contato: Liliane (51)3030-8200</t>
  </si>
  <si>
    <t>Ferragem Thony Ltda -Cód. 44694</t>
  </si>
  <si>
    <t>https://www.thony.com.br/</t>
  </si>
  <si>
    <t>https://produto.mercadolivre.com.br/MLB-1121822523-combo-customizado-fita-led-monocromatica-3528-branco-_JM?quantity=1</t>
  </si>
  <si>
    <t>Média</t>
  </si>
  <si>
    <t>Fornecimento de  Combo de Fita de LED e fonte - 3m</t>
  </si>
  <si>
    <t>Média(1m)= R$ 261,08</t>
  </si>
  <si>
    <t>Média (2m)= R$ 634,04</t>
  </si>
  <si>
    <t>Fornecimento  de Fonte para Luminária de LED - 24V - 60W cada</t>
  </si>
  <si>
    <t>Média (fonte)= R$153,68</t>
  </si>
  <si>
    <t>Fornecimento  de perfil de sobrepor linear  de LED - 2m</t>
  </si>
  <si>
    <t>Fornecimento  de perfil de sobrepor linear de  LED - 1m</t>
  </si>
  <si>
    <t>Ajudante de Instalador Elétrico</t>
  </si>
  <si>
    <t>2.2</t>
  </si>
  <si>
    <t>2.6</t>
  </si>
  <si>
    <t>Anteparo: Paredes de divisória de gesso acart compl 10 cm (gesso em 1 face)</t>
  </si>
  <si>
    <t>8.2</t>
  </si>
  <si>
    <t>Comp</t>
  </si>
  <si>
    <t>C</t>
  </si>
  <si>
    <t>M</t>
  </si>
  <si>
    <t>ENG. WILSON CANTES</t>
  </si>
  <si>
    <t>CREA RS 065273</t>
  </si>
  <si>
    <r>
      <rPr>
        <b/>
        <sz val="10.5"/>
        <color rgb="FFFFFFFF"/>
        <rFont val="Arial"/>
        <family val="2"/>
      </rPr>
      <t>RIO</t>
    </r>
    <r>
      <rPr>
        <sz val="10.5"/>
        <color rgb="FFFFFFFF"/>
        <rFont val="Times New Roman"/>
        <family val="1"/>
      </rPr>
      <t xml:space="preserve"> </t>
    </r>
    <r>
      <rPr>
        <b/>
        <sz val="10.5"/>
        <color rgb="FFFFFFFF"/>
        <rFont val="Arial"/>
        <family val="2"/>
      </rPr>
      <t>GRANDE</t>
    </r>
    <r>
      <rPr>
        <sz val="10.5"/>
        <color rgb="FFFFFFFF"/>
        <rFont val="Times New Roman"/>
        <family val="1"/>
      </rPr>
      <t xml:space="preserve"> </t>
    </r>
    <r>
      <rPr>
        <b/>
        <sz val="10.5"/>
        <color rgb="FFFFFFFF"/>
        <rFont val="Arial"/>
        <family val="2"/>
      </rPr>
      <t>DO</t>
    </r>
    <r>
      <rPr>
        <sz val="10.5"/>
        <color rgb="FFFFFFFF"/>
        <rFont val="Times New Roman"/>
        <family val="1"/>
      </rPr>
      <t xml:space="preserve"> </t>
    </r>
    <r>
      <rPr>
        <b/>
        <sz val="10.5"/>
        <color rgb="FFFFFFFF"/>
        <rFont val="Arial"/>
        <family val="2"/>
      </rPr>
      <t>SUL</t>
    </r>
    <r>
      <rPr>
        <sz val="10.5"/>
        <color rgb="FFFFFFFF"/>
        <rFont val="Times New Roman"/>
        <family val="1"/>
      </rPr>
      <t xml:space="preserve">                                                                                  </t>
    </r>
    <r>
      <rPr>
        <vertAlign val="superscript"/>
        <sz val="9"/>
        <color rgb="FFFFFFFF"/>
        <rFont val="Arial"/>
        <family val="2"/>
      </rPr>
      <t>VIGÊNCIA</t>
    </r>
    <r>
      <rPr>
        <vertAlign val="superscript"/>
        <sz val="9"/>
        <color rgb="FFFFFFFF"/>
        <rFont val="Times New Roman"/>
        <family val="1"/>
      </rPr>
      <t xml:space="preserve"> </t>
    </r>
    <r>
      <rPr>
        <vertAlign val="superscript"/>
        <sz val="9"/>
        <color rgb="FFFFFFFF"/>
        <rFont val="Arial"/>
        <family val="2"/>
      </rPr>
      <t>A</t>
    </r>
    <r>
      <rPr>
        <vertAlign val="superscript"/>
        <sz val="9"/>
        <color rgb="FFFFFFFF"/>
        <rFont val="Times New Roman"/>
        <family val="1"/>
      </rPr>
      <t xml:space="preserve"> </t>
    </r>
    <r>
      <rPr>
        <vertAlign val="superscript"/>
        <sz val="9"/>
        <color rgb="FFFFFFFF"/>
        <rFont val="Arial"/>
        <family val="2"/>
      </rPr>
      <t>PARTIR</t>
    </r>
    <r>
      <rPr>
        <vertAlign val="superscript"/>
        <sz val="9"/>
        <color rgb="FFFFFFFF"/>
        <rFont val="Times New Roman"/>
        <family val="1"/>
      </rPr>
      <t xml:space="preserve"> </t>
    </r>
    <r>
      <rPr>
        <vertAlign val="superscript"/>
        <sz val="9"/>
        <color rgb="FFFFFFFF"/>
        <rFont val="Arial"/>
        <family val="2"/>
      </rPr>
      <t>DE</t>
    </r>
    <r>
      <rPr>
        <vertAlign val="superscript"/>
        <sz val="9"/>
        <color rgb="FFFFFFFF"/>
        <rFont val="Times New Roman"/>
        <family val="1"/>
      </rPr>
      <t xml:space="preserve">  </t>
    </r>
    <r>
      <rPr>
        <sz val="9"/>
        <color rgb="FFFFFFFF"/>
        <rFont val="Arial"/>
        <family val="2"/>
      </rPr>
      <t>10/2018</t>
    </r>
  </si>
  <si>
    <r>
      <rPr>
        <b/>
        <sz val="9"/>
        <color rgb="FFFFFFFF"/>
        <rFont val="Arial"/>
        <family val="2"/>
      </rPr>
      <t>ENCARGOS</t>
    </r>
    <r>
      <rPr>
        <sz val="9"/>
        <color rgb="FFFFFFFF"/>
        <rFont val="Times New Roman"/>
        <family val="1"/>
      </rPr>
      <t xml:space="preserve">   </t>
    </r>
    <r>
      <rPr>
        <b/>
        <sz val="9"/>
        <color rgb="FFFFFFFF"/>
        <rFont val="Arial"/>
        <family val="2"/>
      </rPr>
      <t>SOCIAIS</t>
    </r>
    <r>
      <rPr>
        <sz val="9"/>
        <color rgb="FFFFFFFF"/>
        <rFont val="Times New Roman"/>
        <family val="1"/>
      </rPr>
      <t xml:space="preserve">   </t>
    </r>
    <r>
      <rPr>
        <b/>
        <sz val="9"/>
        <color rgb="FFFFFFFF"/>
        <rFont val="Arial"/>
        <family val="2"/>
      </rPr>
      <t>SOBRE</t>
    </r>
    <r>
      <rPr>
        <sz val="9"/>
        <color rgb="FFFFFFFF"/>
        <rFont val="Times New Roman"/>
        <family val="1"/>
      </rPr>
      <t xml:space="preserve">   </t>
    </r>
    <r>
      <rPr>
        <b/>
        <sz val="9"/>
        <color rgb="FFFFFFFF"/>
        <rFont val="Arial"/>
        <family val="2"/>
      </rPr>
      <t>A</t>
    </r>
    <r>
      <rPr>
        <sz val="9"/>
        <color rgb="FFFFFFFF"/>
        <rFont val="Times New Roman"/>
        <family val="1"/>
      </rPr>
      <t xml:space="preserve">   </t>
    </r>
    <r>
      <rPr>
        <b/>
        <sz val="9"/>
        <color rgb="FFFFFFFF"/>
        <rFont val="Arial"/>
        <family val="2"/>
      </rPr>
      <t>MÃO</t>
    </r>
    <r>
      <rPr>
        <sz val="9"/>
        <color rgb="FFFFFFFF"/>
        <rFont val="Times New Roman"/>
        <family val="1"/>
      </rPr>
      <t xml:space="preserve">   </t>
    </r>
    <r>
      <rPr>
        <b/>
        <sz val="9"/>
        <color rgb="FFFFFFFF"/>
        <rFont val="Arial"/>
        <family val="2"/>
      </rPr>
      <t>DE</t>
    </r>
    <r>
      <rPr>
        <sz val="9"/>
        <color rgb="FFFFFFFF"/>
        <rFont val="Times New Roman"/>
        <family val="1"/>
      </rPr>
      <t xml:space="preserve">   </t>
    </r>
    <r>
      <rPr>
        <b/>
        <sz val="9"/>
        <color rgb="FFFFFFFF"/>
        <rFont val="Arial"/>
        <family val="2"/>
      </rPr>
      <t>OBRA</t>
    </r>
  </si>
  <si>
    <r>
      <rPr>
        <b/>
        <sz val="9"/>
        <rFont val="Arial"/>
        <family val="2"/>
      </rPr>
      <t>CÓDIGO</t>
    </r>
  </si>
  <si>
    <r>
      <rPr>
        <b/>
        <sz val="9"/>
        <rFont val="Arial"/>
        <family val="2"/>
      </rPr>
      <t>DESCRIÇÃO</t>
    </r>
  </si>
  <si>
    <r>
      <rPr>
        <b/>
        <sz val="9"/>
        <color rgb="FFFFFFFF"/>
        <rFont val="Arial"/>
        <family val="2"/>
      </rPr>
      <t>SEM</t>
    </r>
    <r>
      <rPr>
        <sz val="9"/>
        <color rgb="FFFFFFFF"/>
        <rFont val="Times New Roman"/>
        <family val="1"/>
      </rPr>
      <t xml:space="preserve"> </t>
    </r>
    <r>
      <rPr>
        <b/>
        <sz val="9"/>
        <color rgb="FFFFFFFF"/>
        <rFont val="Arial"/>
        <family val="2"/>
      </rPr>
      <t>DESONERAÇÃO</t>
    </r>
  </si>
  <si>
    <r>
      <rPr>
        <b/>
        <sz val="9"/>
        <rFont val="Arial"/>
        <family val="2"/>
      </rPr>
      <t xml:space="preserve">MENSALISTA
</t>
    </r>
    <r>
      <rPr>
        <b/>
        <sz val="9"/>
        <rFont val="Arial"/>
        <family val="2"/>
      </rPr>
      <t>%</t>
    </r>
  </si>
  <si>
    <r>
      <rPr>
        <b/>
        <sz val="9"/>
        <color rgb="FFFFFFFF"/>
        <rFont val="Arial"/>
        <family val="2"/>
      </rPr>
      <t>GRUPO</t>
    </r>
    <r>
      <rPr>
        <sz val="9"/>
        <color rgb="FFFFFFFF"/>
        <rFont val="Times New Roman"/>
        <family val="1"/>
      </rPr>
      <t xml:space="preserve"> </t>
    </r>
    <r>
      <rPr>
        <b/>
        <sz val="9"/>
        <color rgb="FFFFFFFF"/>
        <rFont val="Arial"/>
        <family val="2"/>
      </rPr>
      <t>A</t>
    </r>
  </si>
  <si>
    <r>
      <rPr>
        <sz val="9"/>
        <rFont val="Arial"/>
        <family val="2"/>
      </rPr>
      <t>A1</t>
    </r>
  </si>
  <si>
    <r>
      <rPr>
        <sz val="9"/>
        <rFont val="Arial"/>
        <family val="2"/>
      </rPr>
      <t>INSS</t>
    </r>
  </si>
  <si>
    <r>
      <rPr>
        <sz val="9"/>
        <rFont val="Arial"/>
        <family val="2"/>
      </rPr>
      <t>A2</t>
    </r>
  </si>
  <si>
    <r>
      <rPr>
        <sz val="9"/>
        <rFont val="Arial"/>
        <family val="2"/>
      </rPr>
      <t>SESI</t>
    </r>
  </si>
  <si>
    <r>
      <rPr>
        <sz val="9"/>
        <rFont val="Arial"/>
        <family val="2"/>
      </rPr>
      <t>A3</t>
    </r>
  </si>
  <si>
    <r>
      <rPr>
        <sz val="9"/>
        <rFont val="Arial"/>
        <family val="2"/>
      </rPr>
      <t>SENAI</t>
    </r>
  </si>
  <si>
    <r>
      <rPr>
        <sz val="9"/>
        <rFont val="Arial"/>
        <family val="2"/>
      </rPr>
      <t>A4</t>
    </r>
  </si>
  <si>
    <r>
      <rPr>
        <sz val="9"/>
        <rFont val="Arial"/>
        <family val="2"/>
      </rPr>
      <t>INCRA</t>
    </r>
  </si>
  <si>
    <r>
      <rPr>
        <sz val="9"/>
        <rFont val="Arial"/>
        <family val="2"/>
      </rPr>
      <t>A5</t>
    </r>
  </si>
  <si>
    <r>
      <rPr>
        <sz val="9"/>
        <rFont val="Arial"/>
        <family val="2"/>
      </rPr>
      <t>SEBRAE</t>
    </r>
  </si>
  <si>
    <r>
      <rPr>
        <sz val="9"/>
        <rFont val="Arial"/>
        <family val="2"/>
      </rPr>
      <t>A6</t>
    </r>
  </si>
  <si>
    <r>
      <rPr>
        <sz val="9"/>
        <rFont val="Arial"/>
        <family val="2"/>
      </rPr>
      <t>Salário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Educação</t>
    </r>
  </si>
  <si>
    <r>
      <rPr>
        <sz val="9"/>
        <rFont val="Arial"/>
        <family val="2"/>
      </rPr>
      <t>A7</t>
    </r>
  </si>
  <si>
    <r>
      <rPr>
        <sz val="9"/>
        <rFont val="Arial"/>
        <family val="2"/>
      </rPr>
      <t>Seguro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Contra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Acidentes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de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Trabalho</t>
    </r>
  </si>
  <si>
    <r>
      <rPr>
        <sz val="9"/>
        <rFont val="Arial"/>
        <family val="2"/>
      </rPr>
      <t>A8</t>
    </r>
  </si>
  <si>
    <r>
      <rPr>
        <sz val="9"/>
        <rFont val="Arial"/>
        <family val="2"/>
      </rPr>
      <t>FGTS</t>
    </r>
  </si>
  <si>
    <r>
      <rPr>
        <sz val="9"/>
        <rFont val="Arial"/>
        <family val="2"/>
      </rPr>
      <t>A9</t>
    </r>
  </si>
  <si>
    <r>
      <rPr>
        <sz val="9"/>
        <rFont val="Arial"/>
        <family val="2"/>
      </rPr>
      <t>SECONCI</t>
    </r>
  </si>
  <si>
    <r>
      <rPr>
        <b/>
        <sz val="9"/>
        <rFont val="Arial"/>
        <family val="2"/>
      </rPr>
      <t>A</t>
    </r>
  </si>
  <si>
    <r>
      <rPr>
        <b/>
        <sz val="9"/>
        <rFont val="Arial"/>
        <family val="2"/>
      </rPr>
      <t>Total</t>
    </r>
  </si>
  <si>
    <r>
      <rPr>
        <b/>
        <sz val="9"/>
        <color rgb="FFFFFFFF"/>
        <rFont val="Arial"/>
        <family val="2"/>
      </rPr>
      <t>GRUPO</t>
    </r>
    <r>
      <rPr>
        <sz val="9"/>
        <color rgb="FFFFFFFF"/>
        <rFont val="Times New Roman"/>
        <family val="1"/>
      </rPr>
      <t xml:space="preserve"> </t>
    </r>
    <r>
      <rPr>
        <b/>
        <sz val="9"/>
        <color rgb="FFFFFFFF"/>
        <rFont val="Arial"/>
        <family val="2"/>
      </rPr>
      <t>B</t>
    </r>
  </si>
  <si>
    <r>
      <rPr>
        <sz val="9"/>
        <rFont val="Arial"/>
        <family val="2"/>
      </rPr>
      <t>B1</t>
    </r>
  </si>
  <si>
    <r>
      <rPr>
        <sz val="9"/>
        <rFont val="Arial"/>
        <family val="2"/>
      </rPr>
      <t>Repouso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Semanal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Remunerado</t>
    </r>
  </si>
  <si>
    <r>
      <rPr>
        <sz val="9"/>
        <rFont val="Arial"/>
        <family val="2"/>
      </rPr>
      <t>Não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incide</t>
    </r>
  </si>
  <si>
    <r>
      <rPr>
        <sz val="9"/>
        <rFont val="Arial"/>
        <family val="2"/>
      </rPr>
      <t>B2</t>
    </r>
  </si>
  <si>
    <r>
      <rPr>
        <sz val="9"/>
        <rFont val="Arial"/>
        <family val="2"/>
      </rPr>
      <t>Feriados</t>
    </r>
  </si>
  <si>
    <r>
      <rPr>
        <sz val="9"/>
        <rFont val="Arial"/>
        <family val="2"/>
      </rPr>
      <t>B3</t>
    </r>
  </si>
  <si>
    <r>
      <rPr>
        <sz val="9"/>
        <rFont val="Arial"/>
        <family val="2"/>
      </rPr>
      <t>Auxílio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-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Enfermidade</t>
    </r>
  </si>
  <si>
    <r>
      <rPr>
        <sz val="9"/>
        <rFont val="Arial"/>
        <family val="2"/>
      </rPr>
      <t>B4</t>
    </r>
  </si>
  <si>
    <r>
      <rPr>
        <sz val="9"/>
        <rFont val="Arial"/>
        <family val="2"/>
      </rPr>
      <t>13º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Salário</t>
    </r>
  </si>
  <si>
    <r>
      <rPr>
        <sz val="9"/>
        <rFont val="Arial"/>
        <family val="2"/>
      </rPr>
      <t>B5</t>
    </r>
  </si>
  <si>
    <r>
      <rPr>
        <sz val="9"/>
        <rFont val="Arial"/>
        <family val="2"/>
      </rPr>
      <t>Licença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Paternidade</t>
    </r>
  </si>
  <si>
    <r>
      <rPr>
        <sz val="9"/>
        <rFont val="Arial"/>
        <family val="2"/>
      </rPr>
      <t>B6</t>
    </r>
  </si>
  <si>
    <r>
      <rPr>
        <sz val="9"/>
        <rFont val="Arial"/>
        <family val="2"/>
      </rPr>
      <t>Faltas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Justificadas</t>
    </r>
  </si>
  <si>
    <r>
      <rPr>
        <sz val="9"/>
        <rFont val="Arial"/>
        <family val="2"/>
      </rPr>
      <t>B7</t>
    </r>
  </si>
  <si>
    <r>
      <rPr>
        <sz val="9"/>
        <rFont val="Arial"/>
        <family val="2"/>
      </rPr>
      <t>Dias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de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Chuvas</t>
    </r>
  </si>
  <si>
    <r>
      <rPr>
        <sz val="9"/>
        <rFont val="Arial"/>
        <family val="2"/>
      </rPr>
      <t>B8</t>
    </r>
  </si>
  <si>
    <r>
      <rPr>
        <sz val="9"/>
        <rFont val="Arial"/>
        <family val="2"/>
      </rPr>
      <t>Auxílio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Acidente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de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Trabalho</t>
    </r>
  </si>
  <si>
    <r>
      <rPr>
        <sz val="9"/>
        <rFont val="Arial"/>
        <family val="2"/>
      </rPr>
      <t>B9</t>
    </r>
  </si>
  <si>
    <r>
      <rPr>
        <sz val="9"/>
        <rFont val="Arial"/>
        <family val="2"/>
      </rPr>
      <t>Férias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Gozadas</t>
    </r>
  </si>
  <si>
    <r>
      <rPr>
        <sz val="9"/>
        <rFont val="Arial"/>
        <family val="2"/>
      </rPr>
      <t>B10</t>
    </r>
  </si>
  <si>
    <r>
      <rPr>
        <sz val="9"/>
        <rFont val="Arial"/>
        <family val="2"/>
      </rPr>
      <t>Salário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Maternidade</t>
    </r>
  </si>
  <si>
    <r>
      <rPr>
        <b/>
        <sz val="9"/>
        <rFont val="Arial"/>
        <family val="2"/>
      </rPr>
      <t>B</t>
    </r>
  </si>
  <si>
    <r>
      <rPr>
        <b/>
        <sz val="9"/>
        <color rgb="FFFFFFFF"/>
        <rFont val="Arial"/>
        <family val="2"/>
      </rPr>
      <t>GRUPO</t>
    </r>
    <r>
      <rPr>
        <sz val="9"/>
        <color rgb="FFFFFFFF"/>
        <rFont val="Times New Roman"/>
        <family val="1"/>
      </rPr>
      <t xml:space="preserve"> </t>
    </r>
    <r>
      <rPr>
        <b/>
        <sz val="9"/>
        <color rgb="FFFFFFFF"/>
        <rFont val="Arial"/>
        <family val="2"/>
      </rPr>
      <t>C</t>
    </r>
  </si>
  <si>
    <r>
      <rPr>
        <sz val="9"/>
        <rFont val="Arial"/>
        <family val="2"/>
      </rPr>
      <t>C1</t>
    </r>
  </si>
  <si>
    <r>
      <rPr>
        <sz val="9"/>
        <rFont val="Arial"/>
        <family val="2"/>
      </rPr>
      <t>Aviso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Prévio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Indenizado</t>
    </r>
  </si>
  <si>
    <r>
      <rPr>
        <sz val="9"/>
        <rFont val="Arial"/>
        <family val="2"/>
      </rPr>
      <t>C2</t>
    </r>
  </si>
  <si>
    <r>
      <rPr>
        <sz val="9"/>
        <rFont val="Arial"/>
        <family val="2"/>
      </rPr>
      <t>Aviso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Prévio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Trabalhado</t>
    </r>
  </si>
  <si>
    <r>
      <rPr>
        <sz val="9"/>
        <rFont val="Arial"/>
        <family val="2"/>
      </rPr>
      <t>C3</t>
    </r>
  </si>
  <si>
    <r>
      <rPr>
        <sz val="9"/>
        <rFont val="Arial"/>
        <family val="2"/>
      </rPr>
      <t>Férias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Indenizadas</t>
    </r>
  </si>
  <si>
    <r>
      <rPr>
        <sz val="9"/>
        <rFont val="Arial"/>
        <family val="2"/>
      </rPr>
      <t>C4</t>
    </r>
  </si>
  <si>
    <r>
      <rPr>
        <sz val="9"/>
        <rFont val="Arial"/>
        <family val="2"/>
      </rPr>
      <t>Depósito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Rescisão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Sem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Justa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Causa</t>
    </r>
  </si>
  <si>
    <r>
      <rPr>
        <sz val="9"/>
        <rFont val="Arial"/>
        <family val="2"/>
      </rPr>
      <t>C5</t>
    </r>
  </si>
  <si>
    <r>
      <rPr>
        <sz val="9"/>
        <rFont val="Arial"/>
        <family val="2"/>
      </rPr>
      <t>Indenização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Adicional</t>
    </r>
  </si>
  <si>
    <r>
      <rPr>
        <b/>
        <sz val="9"/>
        <rFont val="Arial"/>
        <family val="2"/>
      </rPr>
      <t>C</t>
    </r>
  </si>
  <si>
    <r>
      <rPr>
        <b/>
        <sz val="9"/>
        <color rgb="FFFFFFFF"/>
        <rFont val="Arial"/>
        <family val="2"/>
      </rPr>
      <t>GRUPO</t>
    </r>
    <r>
      <rPr>
        <sz val="9"/>
        <color rgb="FFFFFFFF"/>
        <rFont val="Times New Roman"/>
        <family val="1"/>
      </rPr>
      <t xml:space="preserve"> </t>
    </r>
    <r>
      <rPr>
        <b/>
        <sz val="9"/>
        <color rgb="FFFFFFFF"/>
        <rFont val="Arial"/>
        <family val="2"/>
      </rPr>
      <t>D</t>
    </r>
  </si>
  <si>
    <r>
      <rPr>
        <sz val="9"/>
        <rFont val="Arial"/>
        <family val="2"/>
      </rPr>
      <t>D1</t>
    </r>
  </si>
  <si>
    <r>
      <rPr>
        <sz val="9"/>
        <rFont val="Arial"/>
        <family val="2"/>
      </rPr>
      <t>Reincidência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de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Grupo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A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sobre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Grupo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B</t>
    </r>
  </si>
  <si>
    <r>
      <rPr>
        <sz val="9"/>
        <rFont val="Arial"/>
        <family val="2"/>
      </rPr>
      <t>D2</t>
    </r>
  </si>
  <si>
    <r>
      <rPr>
        <sz val="9"/>
        <rFont val="Arial"/>
        <family val="2"/>
      </rPr>
      <t>Reincidência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de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Grupo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A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sobre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Aviso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Prévio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Trabalhado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e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Reincidência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do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FGTS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sobre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 xml:space="preserve">Aviso
</t>
    </r>
    <r>
      <rPr>
        <sz val="9"/>
        <rFont val="Arial"/>
        <family val="2"/>
      </rPr>
      <t>Prévio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Indenizado</t>
    </r>
  </si>
  <si>
    <r>
      <rPr>
        <b/>
        <sz val="9"/>
        <rFont val="Arial"/>
        <family val="2"/>
      </rPr>
      <t>D</t>
    </r>
  </si>
  <si>
    <r>
      <rPr>
        <b/>
        <sz val="9"/>
        <color rgb="FFFFFFFF"/>
        <rFont val="Arial"/>
        <family val="2"/>
      </rPr>
      <t>TOTAL(A+B+C+D)</t>
    </r>
  </si>
  <si>
    <r>
      <rPr>
        <sz val="7"/>
        <rFont val="Arial"/>
        <family val="2"/>
      </rPr>
      <t>Fonte:</t>
    </r>
    <r>
      <rPr>
        <sz val="7"/>
        <rFont val="Times New Roman"/>
        <family val="1"/>
      </rPr>
      <t xml:space="preserve"> </t>
    </r>
    <r>
      <rPr>
        <sz val="7"/>
        <rFont val="Arial"/>
        <family val="2"/>
      </rPr>
      <t>Informação</t>
    </r>
    <r>
      <rPr>
        <sz val="7"/>
        <rFont val="Times New Roman"/>
        <family val="1"/>
      </rPr>
      <t xml:space="preserve"> </t>
    </r>
    <r>
      <rPr>
        <sz val="7"/>
        <rFont val="Arial"/>
        <family val="2"/>
      </rPr>
      <t>Dias</t>
    </r>
    <r>
      <rPr>
        <sz val="7"/>
        <rFont val="Times New Roman"/>
        <family val="1"/>
      </rPr>
      <t xml:space="preserve"> </t>
    </r>
    <r>
      <rPr>
        <sz val="7"/>
        <rFont val="Arial"/>
        <family val="2"/>
      </rPr>
      <t>de</t>
    </r>
    <r>
      <rPr>
        <sz val="7"/>
        <rFont val="Times New Roman"/>
        <family val="1"/>
      </rPr>
      <t xml:space="preserve"> </t>
    </r>
    <r>
      <rPr>
        <sz val="7"/>
        <rFont val="Arial"/>
        <family val="2"/>
      </rPr>
      <t>Chuva</t>
    </r>
    <r>
      <rPr>
        <sz val="7"/>
        <rFont val="Times New Roman"/>
        <family val="1"/>
      </rPr>
      <t xml:space="preserve"> </t>
    </r>
    <r>
      <rPr>
        <sz val="7"/>
        <rFont val="Arial"/>
        <family val="2"/>
      </rPr>
      <t>–</t>
    </r>
    <r>
      <rPr>
        <sz val="7"/>
        <rFont val="Times New Roman"/>
        <family val="1"/>
      </rPr>
      <t xml:space="preserve"> </t>
    </r>
    <r>
      <rPr>
        <sz val="7"/>
        <rFont val="Arial"/>
        <family val="2"/>
      </rPr>
      <t>INMET</t>
    </r>
  </si>
  <si>
    <r>
      <rPr>
        <sz val="10"/>
        <rFont val="Arial"/>
        <family val="2"/>
      </rPr>
      <t>SINAPI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-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Composição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Encargos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Sociais</t>
    </r>
  </si>
  <si>
    <t>JM Luminosos &amp; Toldos</t>
  </si>
  <si>
    <t xml:space="preserve">                              orcamento@jmluminosos.com</t>
  </si>
  <si>
    <t xml:space="preserve">                                                                    julioletreiros@gmail.com           Site: setjulio.com.br</t>
  </si>
  <si>
    <t>SET JULIO</t>
  </si>
  <si>
    <t>Fornecimento e instalação do letreiro do Anteparo e  Brasão e letreiro Câmara</t>
  </si>
  <si>
    <r>
      <t>* os cálculos tem base em  mão de obra</t>
    </r>
    <r>
      <rPr>
        <b/>
        <sz val="8"/>
        <color theme="1"/>
        <rFont val="Calibri"/>
        <family val="2"/>
        <scheme val="minor"/>
      </rPr>
      <t xml:space="preserve"> sem desoneração</t>
    </r>
  </si>
  <si>
    <t>Códigos Refer. (Ver legenda)</t>
  </si>
  <si>
    <t>MOBILIÁRIO FIXO</t>
  </si>
  <si>
    <t>MÊS 1</t>
  </si>
  <si>
    <t>MÊS 2</t>
  </si>
  <si>
    <t>Serviços Preliminares</t>
  </si>
  <si>
    <t>Demolições e Remoções</t>
  </si>
  <si>
    <t>Paredes</t>
  </si>
  <si>
    <t>Revestimentos</t>
  </si>
  <si>
    <t>Piso</t>
  </si>
  <si>
    <t>Forro</t>
  </si>
  <si>
    <t>Esquadrias</t>
  </si>
  <si>
    <t>Instalações Elétricas</t>
  </si>
  <si>
    <t>Pintura</t>
  </si>
  <si>
    <t>Mobiliário fixo</t>
  </si>
  <si>
    <t>VALORES</t>
  </si>
  <si>
    <t>CRONOGRAMA FISICO FINANCEIRO</t>
  </si>
  <si>
    <t>SERVIÇOS</t>
  </si>
  <si>
    <t>VALOR TOTAL</t>
  </si>
  <si>
    <t>Composição Esquadrias de Vidro</t>
  </si>
  <si>
    <t>Carga Manual e Transporte de entulho</t>
  </si>
  <si>
    <t>Fornecimento da Porta P1 – Esquadria de Vidro – 1 Porta de Abrir vai-e-vem (0,90x2,10m) .</t>
  </si>
  <si>
    <t>Fornecimento Porta  P2 – Porta de Abrir vai-e-vem (0,90x2,10m)</t>
  </si>
  <si>
    <t>Fornecimento Porta  P3 – Porta de Abrir vai-e-vem (0,97x2,12m)</t>
  </si>
  <si>
    <t>Fornecimento e instalação de paineis vidro fixo P4 - 3 paineis fixos (0,76x2,10m cada)</t>
  </si>
  <si>
    <t xml:space="preserve">Fornecimento de painéis Vidros Fixos P1-2 painéis fixos (0,67x2,24m cada) </t>
  </si>
  <si>
    <t>S00041073</t>
  </si>
  <si>
    <t>Vidraceiro</t>
  </si>
  <si>
    <t>Móveis Bella Roma</t>
  </si>
  <si>
    <t>moveisbellaroma@hotmail.com</t>
  </si>
  <si>
    <t>moveisbellaroma@hotmail.com  - 3484-3118</t>
  </si>
  <si>
    <t>Móveis Bella Roma 1,50x0,40</t>
  </si>
  <si>
    <t>MDO</t>
  </si>
  <si>
    <t>Marcenaria Siqueira</t>
  </si>
  <si>
    <t>Marcenaria Heniker</t>
  </si>
  <si>
    <t xml:space="preserve">Marcenaria Heniker </t>
  </si>
  <si>
    <t>cristianomarceneiro@outlook.com</t>
  </si>
  <si>
    <t>alcides-thiel@hotmail.com(51) 99122-0277</t>
  </si>
  <si>
    <t>alcides-thiel@hotmail.com  - 99122-0277</t>
  </si>
  <si>
    <t>cristianomarceneiro@outlook.com  - 3029-0521</t>
  </si>
  <si>
    <t>Aparador em MDF  laminado Jequitibá com espelho lapidado -  2,45x0,40</t>
  </si>
  <si>
    <t>MAT</t>
  </si>
  <si>
    <t>Aparador em MDF Carvalho Avelâ 1,50x0,40</t>
  </si>
  <si>
    <t>Painel de mdf branco Artico</t>
  </si>
  <si>
    <t xml:space="preserve">Painel ripado em mdf  Carvalho com porta de acesso - </t>
  </si>
  <si>
    <t xml:space="preserve">Painel divisório ripado em mdf com revestimento carvalho nos dois lados,  com porta de acesso - </t>
  </si>
  <si>
    <t>DATA BASE: JUNHO 2019 - Atualizado em Setembro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</si>
</sst>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#,##0.0000"/>
    <numFmt numFmtId="166" formatCode="_-* #,##0.000_-;\-* #,##0.000_-;_-* &quot;-&quot;??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.5"/>
      <color rgb="FFFFFFFF"/>
      <name val="Arial"/>
      <family val="2"/>
    </font>
    <font>
      <sz val="10.5"/>
      <color rgb="FFFFFFFF"/>
      <name val="Times New Roman"/>
      <family val="1"/>
    </font>
    <font>
      <vertAlign val="superscript"/>
      <sz val="9"/>
      <color rgb="FFFFFFFF"/>
      <name val="Arial"/>
      <family val="2"/>
    </font>
    <font>
      <vertAlign val="superscript"/>
      <sz val="9"/>
      <color rgb="FFFFFFFF"/>
      <name val="Times New Roman"/>
      <family val="1"/>
    </font>
    <font>
      <sz val="9"/>
      <color rgb="FFFFFFFF"/>
      <name val="Arial"/>
      <family val="2"/>
    </font>
    <font>
      <b/>
      <sz val="9"/>
      <color rgb="FFFFFFFF"/>
      <name val="Arial"/>
      <family val="2"/>
    </font>
    <font>
      <sz val="9"/>
      <color rgb="FFFFFFFF"/>
      <name val="Times New Roman"/>
      <family val="1"/>
    </font>
    <font>
      <b/>
      <sz val="9"/>
      <name val="Arial"/>
    </font>
    <font>
      <b/>
      <sz val="9"/>
      <name val="Arial"/>
      <family val="2"/>
    </font>
    <font>
      <sz val="9"/>
      <name val="Arial"/>
    </font>
    <font>
      <sz val="9"/>
      <name val="Arial"/>
      <family val="2"/>
    </font>
    <font>
      <sz val="9"/>
      <color rgb="FF000000"/>
      <name val="Arial"/>
      <family val="2"/>
    </font>
    <font>
      <sz val="9"/>
      <name val="Times New Roman"/>
      <family val="1"/>
    </font>
    <font>
      <b/>
      <sz val="9"/>
      <color rgb="FF000000"/>
      <name val="Arial"/>
      <family val="2"/>
    </font>
    <font>
      <sz val="7"/>
      <name val="Arial"/>
      <family val="2"/>
    </font>
    <font>
      <sz val="7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7F7F7F"/>
      </patternFill>
    </fill>
    <fill>
      <patternFill patternType="solid">
        <fgColor rgb="FF538DD4"/>
      </patternFill>
    </fill>
    <fill>
      <patternFill patternType="solid">
        <fgColor rgb="FFB8CCE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7AA0CD"/>
      </bottom>
      <diagonal/>
    </border>
    <border>
      <left style="thin">
        <color rgb="FF7AA0CD"/>
      </left>
      <right/>
      <top style="thin">
        <color rgb="FF7AA0CD"/>
      </top>
      <bottom/>
      <diagonal/>
    </border>
    <border>
      <left/>
      <right/>
      <top style="thin">
        <color rgb="FF7AA0CD"/>
      </top>
      <bottom/>
      <diagonal/>
    </border>
    <border>
      <left/>
      <right style="thin">
        <color rgb="FF7AA0CD"/>
      </right>
      <top style="thin">
        <color rgb="FF7AA0CD"/>
      </top>
      <bottom style="thin">
        <color rgb="FF7AA0CD"/>
      </bottom>
      <diagonal/>
    </border>
    <border>
      <left/>
      <right/>
      <top style="thin">
        <color rgb="FF7AA0CD"/>
      </top>
      <bottom style="thin">
        <color rgb="FF7AA0CD"/>
      </bottom>
      <diagonal/>
    </border>
    <border>
      <left style="thin">
        <color rgb="FF7AA0CD"/>
      </left>
      <right style="thin">
        <color rgb="FF7AA0CD"/>
      </right>
      <top/>
      <bottom style="thin">
        <color rgb="FF7AA0CD"/>
      </bottom>
      <diagonal/>
    </border>
    <border>
      <left style="thin">
        <color rgb="FF7AA0CD"/>
      </left>
      <right style="thin">
        <color rgb="FF7AA0CD"/>
      </right>
      <top style="thin">
        <color rgb="FF7AA0CD"/>
      </top>
      <bottom style="thin">
        <color rgb="FF7AA0CD"/>
      </bottom>
      <diagonal/>
    </border>
    <border>
      <left style="thin">
        <color rgb="FF7AA0CD"/>
      </left>
      <right/>
      <top style="thin">
        <color rgb="FF7AA0CD"/>
      </top>
      <bottom style="thin">
        <color rgb="FF7AA0CD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15" fillId="0" borderId="0"/>
  </cellStyleXfs>
  <cellXfs count="262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2" fontId="0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4" fontId="0" fillId="0" borderId="1" xfId="0" applyNumberForma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right" vertical="center"/>
    </xf>
    <xf numFmtId="4" fontId="2" fillId="4" borderId="1" xfId="0" applyNumberFormat="1" applyFont="1" applyFill="1" applyBorder="1" applyAlignment="1">
      <alignment vertical="center"/>
    </xf>
    <xf numFmtId="4" fontId="2" fillId="4" borderId="1" xfId="1" applyNumberFormat="1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horizontal="center" vertical="center"/>
    </xf>
    <xf numFmtId="4" fontId="2" fillId="2" borderId="1" xfId="1" applyNumberFormat="1" applyFont="1" applyFill="1" applyBorder="1" applyAlignment="1">
      <alignment vertical="center"/>
    </xf>
    <xf numFmtId="4" fontId="0" fillId="0" borderId="0" xfId="0" applyNumberFormat="1" applyFill="1"/>
    <xf numFmtId="0" fontId="0" fillId="3" borderId="1" xfId="0" applyFont="1" applyFill="1" applyBorder="1" applyAlignment="1">
      <alignment vertical="center" wrapText="1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ill="1" applyBorder="1"/>
    <xf numFmtId="0" fontId="2" fillId="3" borderId="0" xfId="0" applyFont="1" applyFill="1" applyBorder="1" applyAlignment="1">
      <alignment vertical="center"/>
    </xf>
    <xf numFmtId="2" fontId="0" fillId="3" borderId="0" xfId="0" applyNumberFormat="1" applyFill="1" applyBorder="1" applyAlignment="1">
      <alignment horizontal="center" vertical="center"/>
    </xf>
    <xf numFmtId="10" fontId="0" fillId="3" borderId="0" xfId="2" applyNumberFormat="1" applyFont="1" applyFill="1" applyBorder="1" applyAlignment="1">
      <alignment horizontal="center" vertical="center"/>
    </xf>
    <xf numFmtId="2" fontId="0" fillId="3" borderId="0" xfId="0" applyNumberFormat="1" applyFill="1" applyBorder="1" applyAlignment="1">
      <alignment horizontal="right" vertical="center"/>
    </xf>
    <xf numFmtId="43" fontId="2" fillId="3" borderId="0" xfId="1" applyFont="1" applyFill="1" applyBorder="1" applyAlignment="1">
      <alignment vertical="center"/>
    </xf>
    <xf numFmtId="0" fontId="0" fillId="3" borderId="0" xfId="0" applyFill="1" applyBorder="1" applyAlignment="1">
      <alignment vertical="center" wrapText="1"/>
    </xf>
    <xf numFmtId="2" fontId="0" fillId="3" borderId="0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vertical="center"/>
    </xf>
    <xf numFmtId="164" fontId="0" fillId="3" borderId="1" xfId="0" applyNumberFormat="1" applyFill="1" applyBorder="1" applyAlignment="1">
      <alignment vertical="center" wrapText="1"/>
    </xf>
    <xf numFmtId="0" fontId="0" fillId="3" borderId="1" xfId="0" applyFont="1" applyFill="1" applyBorder="1" applyAlignment="1">
      <alignment horizontal="center" vertical="center"/>
    </xf>
    <xf numFmtId="164" fontId="0" fillId="3" borderId="1" xfId="0" applyNumberFormat="1" applyFont="1" applyFill="1" applyBorder="1" applyAlignment="1">
      <alignment horizontal="center" vertical="center"/>
    </xf>
    <xf numFmtId="164" fontId="0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horizontal="left" vertical="center"/>
    </xf>
    <xf numFmtId="0" fontId="4" fillId="0" borderId="0" xfId="3"/>
    <xf numFmtId="0" fontId="4" fillId="0" borderId="0" xfId="3" applyAlignment="1">
      <alignment vertical="center"/>
    </xf>
    <xf numFmtId="0" fontId="4" fillId="0" borderId="0" xfId="3" applyAlignment="1">
      <alignment horizontal="center"/>
    </xf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2" fontId="0" fillId="3" borderId="1" xfId="0" applyNumberFormat="1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right" vertical="center"/>
    </xf>
    <xf numFmtId="0" fontId="0" fillId="3" borderId="0" xfId="0" applyFill="1"/>
    <xf numFmtId="4" fontId="0" fillId="0" borderId="1" xfId="0" applyNumberFormat="1" applyFill="1" applyBorder="1" applyAlignment="1">
      <alignment horizontal="center"/>
    </xf>
    <xf numFmtId="165" fontId="0" fillId="0" borderId="1" xfId="2" applyNumberFormat="1" applyFont="1" applyFill="1" applyBorder="1" applyAlignment="1">
      <alignment horizontal="center" vertical="center"/>
    </xf>
    <xf numFmtId="165" fontId="0" fillId="6" borderId="1" xfId="2" applyNumberFormat="1" applyFont="1" applyFill="1" applyBorder="1" applyAlignment="1">
      <alignment horizontal="center" vertical="center"/>
    </xf>
    <xf numFmtId="165" fontId="0" fillId="5" borderId="1" xfId="2" applyNumberFormat="1" applyFont="1" applyFill="1" applyBorder="1" applyAlignment="1">
      <alignment horizontal="center" vertical="center"/>
    </xf>
    <xf numFmtId="165" fontId="0" fillId="7" borderId="1" xfId="2" applyNumberFormat="1" applyFont="1" applyFill="1" applyBorder="1" applyAlignment="1">
      <alignment horizontal="center" vertical="center"/>
    </xf>
    <xf numFmtId="4" fontId="0" fillId="0" borderId="0" xfId="0" applyNumberForma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left" vertical="center" wrapText="1"/>
    </xf>
    <xf numFmtId="14" fontId="0" fillId="3" borderId="1" xfId="0" applyNumberFormat="1" applyFont="1" applyFill="1" applyBorder="1" applyAlignment="1">
      <alignment vertical="center"/>
    </xf>
    <xf numFmtId="164" fontId="0" fillId="3" borderId="1" xfId="0" applyNumberFormat="1" applyFont="1" applyFill="1" applyBorder="1" applyAlignment="1">
      <alignment vertical="center" wrapText="1"/>
    </xf>
    <xf numFmtId="44" fontId="0" fillId="3" borderId="1" xfId="4" applyFont="1" applyFill="1" applyBorder="1" applyAlignment="1">
      <alignment vertical="center" wrapText="1"/>
    </xf>
    <xf numFmtId="0" fontId="0" fillId="3" borderId="3" xfId="0" applyFill="1" applyBorder="1" applyAlignment="1">
      <alignment horizontal="left" vertical="center"/>
    </xf>
    <xf numFmtId="0" fontId="5" fillId="0" borderId="7" xfId="0" applyFont="1" applyFill="1" applyBorder="1" applyProtection="1"/>
    <xf numFmtId="0" fontId="6" fillId="0" borderId="8" xfId="0" applyFont="1" applyFill="1" applyBorder="1" applyProtection="1"/>
    <xf numFmtId="0" fontId="0" fillId="0" borderId="8" xfId="0" applyFont="1" applyFill="1" applyBorder="1"/>
    <xf numFmtId="0" fontId="7" fillId="0" borderId="8" xfId="0" applyFont="1" applyFill="1" applyBorder="1" applyProtection="1"/>
    <xf numFmtId="0" fontId="8" fillId="0" borderId="8" xfId="0" applyFont="1" applyFill="1" applyBorder="1" applyProtection="1"/>
    <xf numFmtId="0" fontId="9" fillId="0" borderId="9" xfId="0" applyFont="1" applyFill="1" applyBorder="1" applyProtection="1"/>
    <xf numFmtId="0" fontId="7" fillId="0" borderId="10" xfId="0" applyFont="1" applyFill="1" applyBorder="1" applyProtection="1"/>
    <xf numFmtId="0" fontId="9" fillId="0" borderId="0" xfId="0" applyFont="1" applyFill="1" applyBorder="1" applyAlignment="1" applyProtection="1">
      <alignment horizontal="left" vertical="center" wrapText="1"/>
    </xf>
    <xf numFmtId="0" fontId="9" fillId="0" borderId="11" xfId="0" applyFont="1" applyFill="1" applyBorder="1" applyProtection="1"/>
    <xf numFmtId="0" fontId="9" fillId="0" borderId="0" xfId="0" applyFont="1" applyFill="1" applyBorder="1" applyAlignment="1" applyProtection="1">
      <alignment vertical="center"/>
    </xf>
    <xf numFmtId="0" fontId="10" fillId="0" borderId="10" xfId="0" applyFont="1" applyFill="1" applyBorder="1" applyAlignment="1" applyProtection="1">
      <alignment horizontal="right"/>
    </xf>
    <xf numFmtId="0" fontId="10" fillId="0" borderId="0" xfId="0" applyFont="1" applyFill="1" applyBorder="1" applyProtection="1"/>
    <xf numFmtId="0" fontId="11" fillId="0" borderId="0" xfId="0" applyFont="1" applyFill="1" applyBorder="1" applyProtection="1"/>
    <xf numFmtId="0" fontId="8" fillId="0" borderId="0" xfId="0" applyFont="1" applyFill="1" applyBorder="1" applyProtection="1"/>
    <xf numFmtId="0" fontId="7" fillId="0" borderId="0" xfId="0" applyFont="1" applyFill="1" applyBorder="1" applyProtection="1"/>
    <xf numFmtId="0" fontId="12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Protection="1"/>
    <xf numFmtId="0" fontId="10" fillId="0" borderId="11" xfId="0" applyFont="1" applyFill="1" applyBorder="1" applyProtection="1"/>
    <xf numFmtId="0" fontId="0" fillId="0" borderId="1" xfId="0" applyFont="1" applyBorder="1"/>
    <xf numFmtId="0" fontId="2" fillId="0" borderId="1" xfId="0" applyFont="1" applyBorder="1" applyAlignment="1">
      <alignment horizontal="center"/>
    </xf>
    <xf numFmtId="10" fontId="0" fillId="0" borderId="1" xfId="0" applyNumberFormat="1" applyFont="1" applyBorder="1"/>
    <xf numFmtId="0" fontId="0" fillId="0" borderId="10" xfId="0" applyFont="1" applyFill="1" applyBorder="1"/>
    <xf numFmtId="0" fontId="0" fillId="0" borderId="0" xfId="0" applyFont="1" applyFill="1" applyBorder="1"/>
    <xf numFmtId="0" fontId="0" fillId="4" borderId="1" xfId="0" applyFont="1" applyFill="1" applyBorder="1"/>
    <xf numFmtId="10" fontId="0" fillId="4" borderId="1" xfId="0" applyNumberFormat="1" applyFont="1" applyFill="1" applyBorder="1" applyAlignment="1">
      <alignment horizontal="left" indent="5"/>
    </xf>
    <xf numFmtId="0" fontId="13" fillId="0" borderId="0" xfId="0" applyFont="1"/>
    <xf numFmtId="0" fontId="7" fillId="0" borderId="0" xfId="0" applyFont="1" applyFill="1" applyBorder="1" applyAlignment="1" applyProtection="1">
      <alignment wrapText="1"/>
    </xf>
    <xf numFmtId="0" fontId="7" fillId="0" borderId="11" xfId="0" applyFont="1" applyFill="1" applyBorder="1" applyAlignment="1" applyProtection="1">
      <alignment wrapText="1"/>
    </xf>
    <xf numFmtId="0" fontId="9" fillId="0" borderId="0" xfId="5" applyFont="1" applyFill="1" applyBorder="1" applyAlignment="1" applyProtection="1"/>
    <xf numFmtId="0" fontId="9" fillId="0" borderId="11" xfId="5" applyFont="1" applyFill="1" applyBorder="1" applyAlignment="1" applyProtection="1"/>
    <xf numFmtId="0" fontId="16" fillId="0" borderId="1" xfId="0" applyFont="1" applyFill="1" applyBorder="1" applyAlignment="1" applyProtection="1">
      <alignment horizontal="center" vertical="center"/>
    </xf>
    <xf numFmtId="10" fontId="17" fillId="0" borderId="1" xfId="0" applyNumberFormat="1" applyFont="1" applyBorder="1" applyAlignment="1">
      <alignment horizontal="center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1" xfId="0" applyBorder="1"/>
    <xf numFmtId="0" fontId="0" fillId="0" borderId="0" xfId="0" applyBorder="1"/>
    <xf numFmtId="0" fontId="0" fillId="0" borderId="1" xfId="0" applyFill="1" applyBorder="1"/>
    <xf numFmtId="0" fontId="0" fillId="0" borderId="0" xfId="0" applyFill="1" applyBorder="1"/>
    <xf numFmtId="4" fontId="0" fillId="6" borderId="1" xfId="0" applyNumberFormat="1" applyFill="1" applyBorder="1" applyAlignment="1">
      <alignment horizontal="center" vertical="center"/>
    </xf>
    <xf numFmtId="4" fontId="0" fillId="7" borderId="1" xfId="0" applyNumberFormat="1" applyFill="1" applyBorder="1" applyAlignment="1">
      <alignment horizontal="center" vertical="center"/>
    </xf>
    <xf numFmtId="8" fontId="2" fillId="3" borderId="0" xfId="0" applyNumberFormat="1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8" fontId="0" fillId="3" borderId="1" xfId="0" applyNumberFormat="1" applyFill="1" applyBorder="1" applyAlignment="1">
      <alignment vertical="center" wrapText="1"/>
    </xf>
    <xf numFmtId="8" fontId="0" fillId="3" borderId="1" xfId="0" applyNumberFormat="1" applyFont="1" applyFill="1" applyBorder="1" applyAlignment="1">
      <alignment vertical="center"/>
    </xf>
    <xf numFmtId="8" fontId="0" fillId="3" borderId="1" xfId="0" applyNumberFormat="1" applyFont="1" applyFill="1" applyBorder="1" applyAlignment="1">
      <alignment vertical="center" wrapText="1"/>
    </xf>
    <xf numFmtId="0" fontId="0" fillId="7" borderId="2" xfId="0" applyFill="1" applyBorder="1" applyAlignment="1">
      <alignment horizontal="left" vertical="center"/>
    </xf>
    <xf numFmtId="0" fontId="0" fillId="7" borderId="1" xfId="0" applyFill="1" applyBorder="1" applyAlignment="1">
      <alignment horizontal="center" vertical="center"/>
    </xf>
    <xf numFmtId="164" fontId="0" fillId="7" borderId="1" xfId="0" applyNumberFormat="1" applyFill="1" applyBorder="1" applyAlignment="1">
      <alignment vertical="center"/>
    </xf>
    <xf numFmtId="44" fontId="0" fillId="7" borderId="1" xfId="4" applyFont="1" applyFill="1" applyBorder="1" applyAlignment="1">
      <alignment vertical="center" wrapText="1"/>
    </xf>
    <xf numFmtId="0" fontId="0" fillId="7" borderId="0" xfId="0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0" fillId="8" borderId="20" xfId="0" applyFill="1" applyBorder="1" applyAlignment="1">
      <alignment horizontal="center" vertical="top" wrapText="1"/>
    </xf>
    <xf numFmtId="0" fontId="25" fillId="0" borderId="21" xfId="0" applyFont="1" applyFill="1" applyBorder="1" applyAlignment="1">
      <alignment vertical="center" wrapText="1"/>
    </xf>
    <xf numFmtId="0" fontId="0" fillId="0" borderId="22" xfId="0" applyFill="1" applyBorder="1" applyAlignment="1">
      <alignment horizontal="center" vertical="top" wrapText="1"/>
    </xf>
    <xf numFmtId="0" fontId="0" fillId="9" borderId="23" xfId="0" applyFill="1" applyBorder="1" applyAlignment="1">
      <alignment vertical="top" wrapText="1"/>
    </xf>
    <xf numFmtId="0" fontId="0" fillId="9" borderId="20" xfId="0" applyFill="1" applyBorder="1" applyAlignment="1">
      <alignment vertical="top" wrapText="1"/>
    </xf>
    <xf numFmtId="0" fontId="0" fillId="9" borderId="19" xfId="0" applyFill="1" applyBorder="1" applyAlignment="1">
      <alignment vertical="top" wrapText="1"/>
    </xf>
    <xf numFmtId="0" fontId="27" fillId="0" borderId="22" xfId="0" applyFont="1" applyFill="1" applyBorder="1" applyAlignment="1">
      <alignment horizontal="center" vertical="top" wrapText="1"/>
    </xf>
    <xf numFmtId="0" fontId="27" fillId="0" borderId="22" xfId="0" applyFont="1" applyFill="1" applyBorder="1" applyAlignment="1">
      <alignment horizontal="left" vertical="top" wrapText="1"/>
    </xf>
    <xf numFmtId="10" fontId="29" fillId="0" borderId="22" xfId="0" applyNumberFormat="1" applyFont="1" applyFill="1" applyBorder="1" applyAlignment="1">
      <alignment horizontal="center" vertical="top" shrinkToFit="1"/>
    </xf>
    <xf numFmtId="0" fontId="27" fillId="10" borderId="22" xfId="0" applyFont="1" applyFill="1" applyBorder="1" applyAlignment="1">
      <alignment horizontal="center" vertical="top" wrapText="1"/>
    </xf>
    <xf numFmtId="0" fontId="27" fillId="10" borderId="22" xfId="0" applyFont="1" applyFill="1" applyBorder="1" applyAlignment="1">
      <alignment horizontal="left" vertical="top" wrapText="1"/>
    </xf>
    <xf numFmtId="10" fontId="29" fillId="10" borderId="22" xfId="0" applyNumberFormat="1" applyFont="1" applyFill="1" applyBorder="1" applyAlignment="1">
      <alignment horizontal="center" vertical="top" shrinkToFit="1"/>
    </xf>
    <xf numFmtId="0" fontId="0" fillId="10" borderId="22" xfId="0" applyFill="1" applyBorder="1" applyAlignment="1">
      <alignment horizontal="left" vertical="top" wrapText="1"/>
    </xf>
    <xf numFmtId="0" fontId="0" fillId="0" borderId="22" xfId="0" applyFill="1" applyBorder="1" applyAlignment="1">
      <alignment horizontal="left" vertical="top" wrapText="1"/>
    </xf>
    <xf numFmtId="0" fontId="25" fillId="10" borderId="22" xfId="0" applyFont="1" applyFill="1" applyBorder="1" applyAlignment="1">
      <alignment horizontal="center" vertical="top" wrapText="1"/>
    </xf>
    <xf numFmtId="10" fontId="31" fillId="10" borderId="22" xfId="0" applyNumberFormat="1" applyFont="1" applyFill="1" applyBorder="1" applyAlignment="1">
      <alignment horizontal="center" vertical="top" shrinkToFit="1"/>
    </xf>
    <xf numFmtId="0" fontId="0" fillId="10" borderId="22" xfId="0" applyFill="1" applyBorder="1" applyAlignment="1">
      <alignment horizontal="center" vertical="top" wrapText="1"/>
    </xf>
    <xf numFmtId="0" fontId="25" fillId="0" borderId="22" xfId="0" applyFont="1" applyFill="1" applyBorder="1" applyAlignment="1">
      <alignment horizontal="center" vertical="top" wrapText="1"/>
    </xf>
    <xf numFmtId="10" fontId="31" fillId="0" borderId="22" xfId="0" applyNumberFormat="1" applyFont="1" applyFill="1" applyBorder="1" applyAlignment="1">
      <alignment horizontal="center" vertical="top" shrinkToFit="1"/>
    </xf>
    <xf numFmtId="0" fontId="27" fillId="10" borderId="22" xfId="0" applyFont="1" applyFill="1" applyBorder="1" applyAlignment="1">
      <alignment horizontal="center" vertical="center" wrapText="1"/>
    </xf>
    <xf numFmtId="10" fontId="29" fillId="10" borderId="22" xfId="0" applyNumberFormat="1" applyFont="1" applyFill="1" applyBorder="1" applyAlignment="1">
      <alignment horizontal="center" vertical="center" shrinkToFit="1"/>
    </xf>
    <xf numFmtId="0" fontId="25" fillId="9" borderId="23" xfId="0" applyFont="1" applyFill="1" applyBorder="1" applyAlignment="1">
      <alignment vertical="top" wrapText="1"/>
    </xf>
    <xf numFmtId="0" fontId="25" fillId="9" borderId="19" xfId="0" applyFont="1" applyFill="1" applyBorder="1" applyAlignment="1">
      <alignment vertical="top" wrapText="1"/>
    </xf>
    <xf numFmtId="10" fontId="23" fillId="9" borderId="22" xfId="0" applyNumberFormat="1" applyFont="1" applyFill="1" applyBorder="1" applyAlignment="1">
      <alignment horizontal="center" vertical="top" shrinkToFit="1"/>
    </xf>
    <xf numFmtId="0" fontId="0" fillId="0" borderId="0" xfId="0" applyFill="1" applyBorder="1" applyAlignment="1">
      <alignment horizontal="left" vertical="top"/>
    </xf>
    <xf numFmtId="0" fontId="17" fillId="0" borderId="0" xfId="0" applyFont="1"/>
    <xf numFmtId="0" fontId="36" fillId="0" borderId="0" xfId="0" applyFont="1"/>
    <xf numFmtId="164" fontId="0" fillId="0" borderId="1" xfId="4" applyNumberFormat="1" applyFont="1" applyBorder="1"/>
    <xf numFmtId="164" fontId="0" fillId="0" borderId="1" xfId="0" applyNumberFormat="1" applyBorder="1"/>
    <xf numFmtId="164" fontId="2" fillId="0" borderId="1" xfId="0" applyNumberFormat="1" applyFont="1" applyBorder="1"/>
    <xf numFmtId="164" fontId="2" fillId="0" borderId="1" xfId="4" applyNumberFormat="1" applyFont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164" fontId="0" fillId="11" borderId="1" xfId="4" applyNumberFormat="1" applyFont="1" applyFill="1" applyBorder="1"/>
    <xf numFmtId="0" fontId="0" fillId="0" borderId="5" xfId="0" applyBorder="1"/>
    <xf numFmtId="0" fontId="0" fillId="0" borderId="3" xfId="0" applyBorder="1"/>
    <xf numFmtId="0" fontId="2" fillId="0" borderId="24" xfId="0" applyFont="1" applyBorder="1" applyAlignment="1">
      <alignment horizontal="center"/>
    </xf>
    <xf numFmtId="164" fontId="0" fillId="11" borderId="3" xfId="4" applyNumberFormat="1" applyFont="1" applyFill="1" applyBorder="1"/>
    <xf numFmtId="164" fontId="0" fillId="0" borderId="3" xfId="4" applyNumberFormat="1" applyFont="1" applyBorder="1"/>
    <xf numFmtId="164" fontId="0" fillId="0" borderId="3" xfId="0" applyNumberFormat="1" applyBorder="1"/>
    <xf numFmtId="0" fontId="2" fillId="0" borderId="2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5" fontId="0" fillId="3" borderId="1" xfId="2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Border="1"/>
    <xf numFmtId="4" fontId="3" fillId="3" borderId="1" xfId="0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14" fontId="0" fillId="3" borderId="4" xfId="0" applyNumberFormat="1" applyFill="1" applyBorder="1" applyAlignment="1">
      <alignment horizontal="center" vertical="center"/>
    </xf>
    <xf numFmtId="166" fontId="0" fillId="0" borderId="1" xfId="1" applyNumberFormat="1" applyFont="1" applyBorder="1"/>
    <xf numFmtId="0" fontId="0" fillId="12" borderId="1" xfId="0" applyFont="1" applyFill="1" applyBorder="1" applyAlignment="1">
      <alignment horizontal="center" vertical="center"/>
    </xf>
    <xf numFmtId="164" fontId="0" fillId="12" borderId="1" xfId="0" applyNumberFormat="1" applyFont="1" applyFill="1" applyBorder="1" applyAlignment="1">
      <alignment vertical="center"/>
    </xf>
    <xf numFmtId="0" fontId="0" fillId="12" borderId="4" xfId="0" applyFill="1" applyBorder="1" applyAlignment="1">
      <alignment horizontal="left" vertical="center"/>
    </xf>
    <xf numFmtId="14" fontId="0" fillId="3" borderId="2" xfId="0" applyNumberFormat="1" applyFill="1" applyBorder="1" applyAlignment="1">
      <alignment horizontal="center" vertical="center"/>
    </xf>
    <xf numFmtId="14" fontId="0" fillId="3" borderId="4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2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165" fontId="0" fillId="0" borderId="0" xfId="2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right" vertical="center"/>
    </xf>
    <xf numFmtId="4" fontId="0" fillId="0" borderId="0" xfId="0" applyNumberFormat="1" applyBorder="1"/>
    <xf numFmtId="0" fontId="0" fillId="3" borderId="2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12" borderId="1" xfId="0" applyFont="1" applyFill="1" applyBorder="1" applyAlignment="1">
      <alignment horizontal="center" vertical="center"/>
    </xf>
    <xf numFmtId="164" fontId="0" fillId="12" borderId="1" xfId="0" applyNumberFormat="1" applyFill="1" applyBorder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8" fontId="0" fillId="12" borderId="1" xfId="0" applyNumberFormat="1" applyFont="1" applyFill="1" applyBorder="1" applyAlignment="1">
      <alignment horizontal="center" vertical="center"/>
    </xf>
    <xf numFmtId="8" fontId="0" fillId="3" borderId="1" xfId="0" applyNumberFormat="1" applyFont="1" applyFill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4" fontId="0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2" fontId="0" fillId="3" borderId="2" xfId="0" applyNumberFormat="1" applyFill="1" applyBorder="1" applyAlignment="1">
      <alignment horizontal="center" vertical="center" wrapText="1"/>
    </xf>
    <xf numFmtId="2" fontId="0" fillId="3" borderId="4" xfId="0" applyNumberFormat="1" applyFill="1" applyBorder="1" applyAlignment="1">
      <alignment horizontal="center" vertical="center" wrapText="1"/>
    </xf>
    <xf numFmtId="2" fontId="0" fillId="3" borderId="3" xfId="0" applyNumberForma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/>
    </xf>
    <xf numFmtId="14" fontId="0" fillId="3" borderId="2" xfId="0" applyNumberFormat="1" applyFont="1" applyFill="1" applyBorder="1" applyAlignment="1">
      <alignment horizontal="center" vertical="center"/>
    </xf>
    <xf numFmtId="14" fontId="0" fillId="3" borderId="4" xfId="0" applyNumberFormat="1" applyFont="1" applyFill="1" applyBorder="1" applyAlignment="1">
      <alignment horizontal="center" vertical="center"/>
    </xf>
    <xf numFmtId="14" fontId="0" fillId="3" borderId="3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14" fontId="0" fillId="3" borderId="2" xfId="0" applyNumberFormat="1" applyFill="1" applyBorder="1" applyAlignment="1">
      <alignment horizontal="center" vertical="center"/>
    </xf>
    <xf numFmtId="14" fontId="0" fillId="3" borderId="4" xfId="0" applyNumberFormat="1" applyFill="1" applyBorder="1" applyAlignment="1">
      <alignment horizontal="center" vertical="center"/>
    </xf>
    <xf numFmtId="14" fontId="0" fillId="3" borderId="3" xfId="0" applyNumberForma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8" borderId="16" xfId="0" applyFill="1" applyBorder="1" applyAlignment="1">
      <alignment horizontal="center" vertical="center" wrapText="1"/>
    </xf>
    <xf numFmtId="0" fontId="0" fillId="9" borderId="17" xfId="0" applyFill="1" applyBorder="1" applyAlignment="1">
      <alignment horizontal="center" vertical="top" wrapText="1"/>
    </xf>
    <xf numFmtId="0" fontId="0" fillId="9" borderId="18" xfId="0" applyFill="1" applyBorder="1" applyAlignment="1">
      <alignment horizontal="center" vertical="top" wrapText="1"/>
    </xf>
    <xf numFmtId="0" fontId="0" fillId="9" borderId="19" xfId="0" applyFill="1" applyBorder="1" applyAlignment="1">
      <alignment horizontal="center" vertical="top" wrapText="1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 vertical="center"/>
    </xf>
  </cellXfs>
  <cellStyles count="6">
    <cellStyle name="Hiperlink" xfId="3" builtinId="8"/>
    <cellStyle name="Moeda" xfId="4" builtinId="4"/>
    <cellStyle name="Normal" xfId="0" builtinId="0"/>
    <cellStyle name="Normal_Plan com bdi" xfId="5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adeirasgasometro.com.br/chapas-e-paineis" TargetMode="External"/><Relationship Id="rId13" Type="http://schemas.openxmlformats.org/officeDocument/2006/relationships/hyperlink" Target="https://produto.mercadolivre.com.br/MLB-1093572791-3m-placa-3d-pvc-autoadesiva-50x50cm-branco-fosco-versus-_JM?matt_tool=68624989&amp;matt_word&amp;gclid=Cj0KCQjwpPHoBRC3ARIsALfx-_IScynbcdqtwRTsiLeouiGbar3r7AWoJAm8vYnn-zAH8r_PeDs8BxUaAmiTEALw_wcB&amp;quantity=1" TargetMode="External"/><Relationship Id="rId18" Type="http://schemas.openxmlformats.org/officeDocument/2006/relationships/hyperlink" Target="https://www.artesana.com.br/produto/cola-para-rodape-1kg-santa-luzia-67030" TargetMode="External"/><Relationship Id="rId26" Type="http://schemas.openxmlformats.org/officeDocument/2006/relationships/hyperlink" Target="mailto:cristianomarceneiro@outlook.com" TargetMode="External"/><Relationship Id="rId3" Type="http://schemas.openxmlformats.org/officeDocument/2006/relationships/hyperlink" Target="https://www.taqi.com.br/produto/rodapes/rodape-de-poliestireno-santa-luzia-7-x-240-cm-branco-459/102373/" TargetMode="External"/><Relationship Id="rId21" Type="http://schemas.openxmlformats.org/officeDocument/2006/relationships/hyperlink" Target="https://produto.mercadolivre.com.br/MLB-1121822523-combo-customizado-fita-led-monocromatica-3528-branco-_JM?quantity=1" TargetMode="External"/><Relationship Id="rId7" Type="http://schemas.openxmlformats.org/officeDocument/2006/relationships/hyperlink" Target="https://www.leroymerlin.com.br/chapa-de-madeira-mdf-branco-2,75mx1,83mx18mm-jr_89596962" TargetMode="External"/><Relationship Id="rId12" Type="http://schemas.openxmlformats.org/officeDocument/2006/relationships/hyperlink" Target="https://www.leroymerlin.com.br/revestimento-3d-para-parede-de-poliestireno-sicilia-branco-vem-com-4-pecas-de-50x50cm_89803686" TargetMode="External"/><Relationship Id="rId17" Type="http://schemas.openxmlformats.org/officeDocument/2006/relationships/hyperlink" Target="https://www.cmarceneiro.com.br/produto/3983-cola-santa-luzia-1kg" TargetMode="External"/><Relationship Id="rId25" Type="http://schemas.openxmlformats.org/officeDocument/2006/relationships/hyperlink" Target="mailto:moveisbellaroma@hotmail.com%20%20-%203484-3118" TargetMode="External"/><Relationship Id="rId2" Type="http://schemas.openxmlformats.org/officeDocument/2006/relationships/hyperlink" Target="https://www.leroymerlin.com.br/rodape-poliestireno-456-branco-2,4mx7cm-santa-luzia_87635751" TargetMode="External"/><Relationship Id="rId16" Type="http://schemas.openxmlformats.org/officeDocument/2006/relationships/hyperlink" Target="https://www.leroymerlin.com.br/cola-para-moldura-1kg-santa-luzia_88473602" TargetMode="External"/><Relationship Id="rId20" Type="http://schemas.openxmlformats.org/officeDocument/2006/relationships/hyperlink" Target="mailto:bembrasilrs@terra.com.br" TargetMode="External"/><Relationship Id="rId29" Type="http://schemas.openxmlformats.org/officeDocument/2006/relationships/printerSettings" Target="../printerSettings/printerSettings3.bin"/><Relationship Id="rId1" Type="http://schemas.openxmlformats.org/officeDocument/2006/relationships/hyperlink" Target="https://www.madeiramadeira.com.br/rodape-santa-luzia-moderna-459-16mmx7cm-metro-linear-19993.html?utm_content=53523778204&amp;utm_source=google&amp;utm_medium=cpc&amp;gclid=CjwKCAjw9dboBRBUEiwA7VrrzZdNuu8m3-k50WBC-8ScgKwAWEFFZZuqd2JgL_xMC-s6cQOSo9FozhoCVNIQAvD_BwE" TargetMode="External"/><Relationship Id="rId6" Type="http://schemas.openxmlformats.org/officeDocument/2006/relationships/hyperlink" Target="https://www.google.com/search?q=aparador+de+MDF&amp;safe=strict&amp;source=univ&amp;tbm=shop&amp;tbo=u&amp;sa=X&amp;ved=0ahUKEwik-e3Zi4zjAhWTGbkGHX36AEwQ1TUIfA&amp;biw=1440&amp;bih=740" TargetMode="External"/><Relationship Id="rId11" Type="http://schemas.openxmlformats.org/officeDocument/2006/relationships/hyperlink" Target="https://www.thony.com.br/" TargetMode="External"/><Relationship Id="rId24" Type="http://schemas.openxmlformats.org/officeDocument/2006/relationships/hyperlink" Target="mailto:alcides-thiel@hotmail.com%20%20-%2099122-0277" TargetMode="External"/><Relationship Id="rId5" Type="http://schemas.openxmlformats.org/officeDocument/2006/relationships/hyperlink" Target="https://www.madeiramadeira.com.br/design/aparador-venezia-siena-moveis-279250.html" TargetMode="External"/><Relationship Id="rId15" Type="http://schemas.openxmlformats.org/officeDocument/2006/relationships/hyperlink" Target="https://www.atacadodopuxador.com.br/placas-3d-psai/revestimento-painel-parede-3d-alto-relevo-plastico-psai-alto-impacto-50-x-50-modelo-star-branco?parceiro=1255&amp;gclid=Cj0KCQjwpPHoBRC3ARIsALfx-_KLIStipEyImaZUM5MiU_twcsyaC_0l7-JWuZYq24NVVYOffqTQIWYaAu1YEALw_wcB" TargetMode="External"/><Relationship Id="rId23" Type="http://schemas.openxmlformats.org/officeDocument/2006/relationships/hyperlink" Target="mailto:moveisbellaroma@hotmail.com%20%20-%203484-3118" TargetMode="External"/><Relationship Id="rId28" Type="http://schemas.openxmlformats.org/officeDocument/2006/relationships/hyperlink" Target="mailto:cristianomarceneiro@outlook.com%20%20-%203029-0521" TargetMode="External"/><Relationship Id="rId10" Type="http://schemas.openxmlformats.org/officeDocument/2006/relationships/hyperlink" Target="http://www.iluminim.com.br/urotkjead-fita-led-branco-frio-3528-3-metros-com-fonte-carregador-a-prova-dagua" TargetMode="External"/><Relationship Id="rId19" Type="http://schemas.openxmlformats.org/officeDocument/2006/relationships/hyperlink" Target="mailto:abcletras@abcletras.com.br" TargetMode="External"/><Relationship Id="rId4" Type="http://schemas.openxmlformats.org/officeDocument/2006/relationships/hyperlink" Target="https://www.mobly.com.br/aparador-gold-imbuia-140-cm-86937.html?spall_source=especiais&amp;gclid=CjwKCAjw9dboBRBUEiwA7VrrzXh8fIG0us8oPmsGEJUOa_SX-sKNtased0Umb_6V51k1jvrB8SpITRoCC80QAvD_BwE" TargetMode="External"/><Relationship Id="rId9" Type="http://schemas.openxmlformats.org/officeDocument/2006/relationships/hyperlink" Target="https://www.leomadeiras.com.br/product/prod-3-MDF_Branco_Neve_Laca_1_Face_18mm_Eucatex" TargetMode="External"/><Relationship Id="rId14" Type="http://schemas.openxmlformats.org/officeDocument/2006/relationships/hyperlink" Target="https://www.magazineluiza.com.br/placa-3d-auto-adesiva-petala-50x50cm-poliestireno-pvc-10mm-daparede/p/bbd4gbgbaf/cm/ctal/?&amp;utm_source=google&amp;partner_id=25647&amp;seller_id=stylusbuyshop&amp;product_group_id=299387028639&amp;ad_group_id=48543698075&amp;aw_viq=pla&amp;gclid=Cj0KCQjwpPHoBRC3ARIsALfx-_KoEVp_8rpo6Txl35SMrOMvJ43ZlyANV1Pt1l9ffHQuNmZ2_xwbAZIaAma4EALw_wcB" TargetMode="External"/><Relationship Id="rId22" Type="http://schemas.openxmlformats.org/officeDocument/2006/relationships/hyperlink" Target="mailto:moveisbellaroma@hotmail.com" TargetMode="External"/><Relationship Id="rId27" Type="http://schemas.openxmlformats.org/officeDocument/2006/relationships/hyperlink" Target="mailto:alcides-thiel@hotmail.com(51)%2099122-02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tabSelected="1" zoomScale="90" zoomScaleNormal="90" workbookViewId="0">
      <pane ySplit="2" topLeftCell="A55" activePane="bottomLeft" state="frozen"/>
      <selection pane="bottomLeft" activeCell="K80" sqref="K80"/>
    </sheetView>
  </sheetViews>
  <sheetFormatPr defaultRowHeight="15" x14ac:dyDescent="0.25"/>
  <cols>
    <col min="1" max="1" width="4.85546875" customWidth="1"/>
    <col min="2" max="2" width="9.5703125" customWidth="1"/>
    <col min="3" max="3" width="3.140625" customWidth="1"/>
    <col min="4" max="4" width="71.140625" customWidth="1"/>
    <col min="5" max="5" width="6" style="19" customWidth="1"/>
    <col min="6" max="6" width="9.140625" style="19" customWidth="1"/>
    <col min="7" max="7" width="11.7109375" style="19" customWidth="1"/>
    <col min="8" max="8" width="9.42578125" style="19" bestFit="1" customWidth="1"/>
    <col min="9" max="9" width="8.28515625" style="19" bestFit="1" customWidth="1"/>
    <col min="10" max="10" width="11.5703125" style="19" customWidth="1"/>
    <col min="11" max="11" width="12.140625" style="19" customWidth="1"/>
    <col min="12" max="12" width="9.42578125" style="19" bestFit="1" customWidth="1"/>
    <col min="13" max="13" width="7.7109375" style="19" customWidth="1"/>
    <col min="14" max="14" width="11.140625" style="19" customWidth="1"/>
    <col min="15" max="15" width="11.5703125" style="19" customWidth="1"/>
  </cols>
  <sheetData>
    <row r="1" spans="1:15" s="21" customFormat="1" x14ac:dyDescent="0.25">
      <c r="A1" s="2"/>
      <c r="B1" s="212"/>
      <c r="C1" s="213"/>
      <c r="D1" s="2"/>
      <c r="E1" s="11"/>
      <c r="F1" s="11"/>
      <c r="G1" s="209" t="s">
        <v>70</v>
      </c>
      <c r="H1" s="209"/>
      <c r="I1" s="209"/>
      <c r="J1" s="209"/>
      <c r="K1" s="209" t="s">
        <v>71</v>
      </c>
      <c r="L1" s="209"/>
      <c r="M1" s="209"/>
      <c r="N1" s="209"/>
      <c r="O1" s="208" t="s">
        <v>75</v>
      </c>
    </row>
    <row r="2" spans="1:15" ht="49.5" customHeight="1" x14ac:dyDescent="0.25">
      <c r="A2" s="3" t="s">
        <v>0</v>
      </c>
      <c r="B2" s="210" t="s">
        <v>293</v>
      </c>
      <c r="C2" s="211"/>
      <c r="D2" s="3" t="s">
        <v>1</v>
      </c>
      <c r="E2" s="22" t="s">
        <v>2</v>
      </c>
      <c r="F2" s="22" t="s">
        <v>3</v>
      </c>
      <c r="G2" s="22" t="s">
        <v>73</v>
      </c>
      <c r="H2" s="18" t="s">
        <v>76</v>
      </c>
      <c r="I2" s="18" t="s">
        <v>72</v>
      </c>
      <c r="J2" s="22" t="s">
        <v>74</v>
      </c>
      <c r="K2" s="22" t="s">
        <v>73</v>
      </c>
      <c r="L2" s="18" t="s">
        <v>76</v>
      </c>
      <c r="M2" s="18" t="s">
        <v>72</v>
      </c>
      <c r="N2" s="22" t="s">
        <v>74</v>
      </c>
      <c r="O2" s="208"/>
    </row>
    <row r="3" spans="1:15" x14ac:dyDescent="0.25">
      <c r="A3" s="4">
        <v>1</v>
      </c>
      <c r="B3" s="4"/>
      <c r="C3" s="4"/>
      <c r="D3" s="17" t="s">
        <v>4</v>
      </c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5" x14ac:dyDescent="0.25">
      <c r="A4" s="2" t="s">
        <v>5</v>
      </c>
      <c r="B4" s="5">
        <v>10903</v>
      </c>
      <c r="C4" s="5" t="s">
        <v>107</v>
      </c>
      <c r="D4" s="1" t="s">
        <v>110</v>
      </c>
      <c r="E4" s="11" t="s">
        <v>6</v>
      </c>
      <c r="F4" s="6">
        <v>3</v>
      </c>
      <c r="G4" s="24">
        <v>12</v>
      </c>
      <c r="H4" s="24">
        <f>TRUNC(G4*F4,2)</f>
        <v>36</v>
      </c>
      <c r="I4" s="63">
        <v>0.22670000000000001</v>
      </c>
      <c r="J4" s="24">
        <f>TRUNC(H4*(1+I4),2)</f>
        <v>44.16</v>
      </c>
      <c r="K4" s="24">
        <v>0</v>
      </c>
      <c r="L4" s="24">
        <f>TRUNC(F4*K4,2)</f>
        <v>0</v>
      </c>
      <c r="M4" s="63">
        <v>0.22670000000000001</v>
      </c>
      <c r="N4" s="24">
        <f>TRUNC(L4*(1+M4),2)</f>
        <v>0</v>
      </c>
      <c r="O4" s="25">
        <f>N4+J4</f>
        <v>44.16</v>
      </c>
    </row>
    <row r="5" spans="1:15" x14ac:dyDescent="0.25">
      <c r="A5" s="2" t="s">
        <v>7</v>
      </c>
      <c r="B5" s="5" t="s">
        <v>8</v>
      </c>
      <c r="C5" s="5" t="s">
        <v>212</v>
      </c>
      <c r="D5" s="1" t="s">
        <v>9</v>
      </c>
      <c r="E5" s="11" t="s">
        <v>10</v>
      </c>
      <c r="F5" s="6">
        <v>2</v>
      </c>
      <c r="G5" s="24">
        <v>100</v>
      </c>
      <c r="H5" s="24">
        <f t="shared" ref="H5:H8" si="0">TRUNC(G5*F5,2)</f>
        <v>200</v>
      </c>
      <c r="I5" s="63">
        <v>0.22670000000000001</v>
      </c>
      <c r="J5" s="24">
        <f t="shared" ref="J5:J8" si="1">TRUNC(H5*(1+I5),2)</f>
        <v>245.34</v>
      </c>
      <c r="K5" s="24">
        <v>0</v>
      </c>
      <c r="L5" s="24">
        <f t="shared" ref="L5:L8" si="2">TRUNC(F5*K5,2)</f>
        <v>0</v>
      </c>
      <c r="M5" s="63">
        <v>0.22670000000000001</v>
      </c>
      <c r="N5" s="24">
        <f t="shared" ref="N5:N8" si="3">TRUNC(L5*(1+M5),2)</f>
        <v>0</v>
      </c>
      <c r="O5" s="25">
        <f>N5+J5</f>
        <v>245.34</v>
      </c>
    </row>
    <row r="6" spans="1:15" x14ac:dyDescent="0.25">
      <c r="A6" s="2" t="s">
        <v>11</v>
      </c>
      <c r="B6" s="5">
        <v>23101</v>
      </c>
      <c r="C6" s="5" t="s">
        <v>107</v>
      </c>
      <c r="D6" s="1" t="s">
        <v>12</v>
      </c>
      <c r="E6" s="11" t="s">
        <v>13</v>
      </c>
      <c r="F6" s="6">
        <v>5.45</v>
      </c>
      <c r="G6" s="24">
        <v>142.82</v>
      </c>
      <c r="H6" s="24">
        <f t="shared" si="0"/>
        <v>778.36</v>
      </c>
      <c r="I6" s="63">
        <v>0.22670000000000001</v>
      </c>
      <c r="J6" s="24">
        <f t="shared" si="1"/>
        <v>954.81</v>
      </c>
      <c r="K6" s="24">
        <v>57.21</v>
      </c>
      <c r="L6" s="24">
        <f t="shared" si="2"/>
        <v>311.79000000000002</v>
      </c>
      <c r="M6" s="63">
        <v>0.22670000000000001</v>
      </c>
      <c r="N6" s="24">
        <f t="shared" si="3"/>
        <v>382.47</v>
      </c>
      <c r="O6" s="25">
        <f>N6+J6</f>
        <v>1337.28</v>
      </c>
    </row>
    <row r="7" spans="1:15" s="61" customFormat="1" x14ac:dyDescent="0.25">
      <c r="A7" s="5" t="s">
        <v>14</v>
      </c>
      <c r="B7" s="5">
        <v>29401</v>
      </c>
      <c r="C7" s="5" t="s">
        <v>107</v>
      </c>
      <c r="D7" s="57" t="s">
        <v>15</v>
      </c>
      <c r="E7" s="5" t="s">
        <v>6</v>
      </c>
      <c r="F7" s="58">
        <v>96.44</v>
      </c>
      <c r="G7" s="59">
        <v>0</v>
      </c>
      <c r="H7" s="24">
        <f t="shared" si="0"/>
        <v>0</v>
      </c>
      <c r="I7" s="63">
        <v>0.22670000000000001</v>
      </c>
      <c r="J7" s="24">
        <f t="shared" si="1"/>
        <v>0</v>
      </c>
      <c r="K7" s="59">
        <v>14.8</v>
      </c>
      <c r="L7" s="24">
        <f t="shared" si="2"/>
        <v>1427.31</v>
      </c>
      <c r="M7" s="63">
        <v>0.22670000000000001</v>
      </c>
      <c r="N7" s="24">
        <f t="shared" si="3"/>
        <v>1750.88</v>
      </c>
      <c r="O7" s="60">
        <f>N7+J7</f>
        <v>1750.88</v>
      </c>
    </row>
    <row r="8" spans="1:15" x14ac:dyDescent="0.25">
      <c r="A8" s="2" t="s">
        <v>16</v>
      </c>
      <c r="B8" s="5">
        <v>31403</v>
      </c>
      <c r="C8" s="5" t="s">
        <v>107</v>
      </c>
      <c r="D8" s="1" t="s">
        <v>312</v>
      </c>
      <c r="E8" s="11" t="s">
        <v>17</v>
      </c>
      <c r="F8" s="6">
        <v>3</v>
      </c>
      <c r="G8" s="24">
        <v>28.2</v>
      </c>
      <c r="H8" s="24">
        <f t="shared" si="0"/>
        <v>84.6</v>
      </c>
      <c r="I8" s="63">
        <v>0.22670000000000001</v>
      </c>
      <c r="J8" s="24">
        <f t="shared" si="1"/>
        <v>103.77</v>
      </c>
      <c r="K8" s="24">
        <v>13.52</v>
      </c>
      <c r="L8" s="24">
        <f t="shared" si="2"/>
        <v>40.56</v>
      </c>
      <c r="M8" s="63">
        <v>0.22670000000000001</v>
      </c>
      <c r="N8" s="24">
        <f t="shared" si="3"/>
        <v>49.75</v>
      </c>
      <c r="O8" s="25">
        <f>N8+J8</f>
        <v>153.51999999999998</v>
      </c>
    </row>
    <row r="9" spans="1:15" x14ac:dyDescent="0.25">
      <c r="A9" s="7"/>
      <c r="B9" s="7"/>
      <c r="C9" s="7"/>
      <c r="D9" s="8" t="s">
        <v>18</v>
      </c>
      <c r="E9" s="8"/>
      <c r="F9" s="8"/>
      <c r="G9" s="26"/>
      <c r="H9" s="26"/>
      <c r="I9" s="64"/>
      <c r="J9" s="26"/>
      <c r="K9" s="26"/>
      <c r="L9" s="26"/>
      <c r="M9" s="64"/>
      <c r="N9" s="26"/>
      <c r="O9" s="27">
        <f>SUM(O4:O8)</f>
        <v>3531.18</v>
      </c>
    </row>
    <row r="10" spans="1:15" x14ac:dyDescent="0.25">
      <c r="A10" s="4">
        <v>2</v>
      </c>
      <c r="B10" s="4"/>
      <c r="C10" s="4"/>
      <c r="D10" s="17" t="s">
        <v>19</v>
      </c>
      <c r="E10" s="17"/>
      <c r="F10" s="17"/>
      <c r="G10" s="28"/>
      <c r="H10" s="28"/>
      <c r="I10" s="66"/>
      <c r="J10" s="28"/>
      <c r="K10" s="28"/>
      <c r="L10" s="28"/>
      <c r="M10" s="66"/>
      <c r="N10" s="28"/>
      <c r="O10" s="28"/>
    </row>
    <row r="11" spans="1:15" x14ac:dyDescent="0.25">
      <c r="A11" s="2" t="s">
        <v>20</v>
      </c>
      <c r="B11" s="5">
        <v>22164</v>
      </c>
      <c r="C11" s="5" t="s">
        <v>107</v>
      </c>
      <c r="D11" s="1" t="s">
        <v>104</v>
      </c>
      <c r="E11" s="11" t="s">
        <v>105</v>
      </c>
      <c r="F11" s="6">
        <v>12.8</v>
      </c>
      <c r="G11" s="24">
        <v>0</v>
      </c>
      <c r="H11" s="24">
        <f t="shared" ref="H11:H18" si="4">TRUNC(G11*F11,2)</f>
        <v>0</v>
      </c>
      <c r="I11" s="63">
        <v>0.22670000000000001</v>
      </c>
      <c r="J11" s="24">
        <f t="shared" ref="J11:J18" si="5">TRUNC(H11*(1+I11),2)</f>
        <v>0</v>
      </c>
      <c r="K11" s="24">
        <v>12.29</v>
      </c>
      <c r="L11" s="24">
        <f>TRUNC(F11*K11,2)</f>
        <v>157.31</v>
      </c>
      <c r="M11" s="63">
        <v>0.22670000000000001</v>
      </c>
      <c r="N11" s="24">
        <f t="shared" ref="N11:N18" si="6">TRUNC(L11*(1+M11),2)</f>
        <v>192.97</v>
      </c>
      <c r="O11" s="25">
        <f t="shared" ref="O11:O18" si="7">N11+J11</f>
        <v>192.97</v>
      </c>
    </row>
    <row r="12" spans="1:15" x14ac:dyDescent="0.25">
      <c r="A12" s="2" t="s">
        <v>207</v>
      </c>
      <c r="B12" s="5">
        <v>174505</v>
      </c>
      <c r="C12" s="5" t="s">
        <v>107</v>
      </c>
      <c r="D12" s="1" t="s">
        <v>114</v>
      </c>
      <c r="E12" s="11" t="s">
        <v>10</v>
      </c>
      <c r="F12" s="20">
        <v>1</v>
      </c>
      <c r="G12" s="24">
        <v>0</v>
      </c>
      <c r="H12" s="24">
        <f t="shared" si="4"/>
        <v>0</v>
      </c>
      <c r="I12" s="63">
        <v>0.22670000000000001</v>
      </c>
      <c r="J12" s="24">
        <f t="shared" si="5"/>
        <v>0</v>
      </c>
      <c r="K12" s="24">
        <v>90.25</v>
      </c>
      <c r="L12" s="24">
        <f t="shared" ref="L12:L18" si="8">TRUNC(F12*K12,2)</f>
        <v>90.25</v>
      </c>
      <c r="M12" s="63">
        <v>0.22670000000000001</v>
      </c>
      <c r="N12" s="24">
        <f t="shared" si="6"/>
        <v>110.7</v>
      </c>
      <c r="O12" s="25">
        <f t="shared" si="7"/>
        <v>110.7</v>
      </c>
    </row>
    <row r="13" spans="1:15" s="61" customFormat="1" x14ac:dyDescent="0.25">
      <c r="A13" s="5" t="s">
        <v>21</v>
      </c>
      <c r="B13" s="5">
        <v>22137</v>
      </c>
      <c r="C13" s="5" t="s">
        <v>107</v>
      </c>
      <c r="D13" s="57" t="s">
        <v>79</v>
      </c>
      <c r="E13" s="5" t="s">
        <v>13</v>
      </c>
      <c r="F13" s="58">
        <f>0.9+2.57+1.85</f>
        <v>5.32</v>
      </c>
      <c r="G13" s="59">
        <v>0</v>
      </c>
      <c r="H13" s="59">
        <f t="shared" si="4"/>
        <v>0</v>
      </c>
      <c r="I13" s="172">
        <v>0.22670000000000001</v>
      </c>
      <c r="J13" s="59">
        <f t="shared" si="5"/>
        <v>0</v>
      </c>
      <c r="K13" s="59">
        <v>10.91</v>
      </c>
      <c r="L13" s="59">
        <f t="shared" si="8"/>
        <v>58.04</v>
      </c>
      <c r="M13" s="172">
        <v>0.22670000000000001</v>
      </c>
      <c r="N13" s="59">
        <f t="shared" si="6"/>
        <v>71.19</v>
      </c>
      <c r="O13" s="60">
        <f t="shared" si="7"/>
        <v>71.19</v>
      </c>
    </row>
    <row r="14" spans="1:15" x14ac:dyDescent="0.25">
      <c r="A14" s="2" t="s">
        <v>22</v>
      </c>
      <c r="B14" s="5">
        <v>22111</v>
      </c>
      <c r="C14" s="5" t="s">
        <v>107</v>
      </c>
      <c r="D14" s="1" t="s">
        <v>106</v>
      </c>
      <c r="E14" s="5" t="s">
        <v>17</v>
      </c>
      <c r="F14" s="6">
        <v>1</v>
      </c>
      <c r="G14" s="24">
        <v>0</v>
      </c>
      <c r="H14" s="24">
        <f t="shared" si="4"/>
        <v>0</v>
      </c>
      <c r="I14" s="63">
        <v>0.22670000000000001</v>
      </c>
      <c r="J14" s="24">
        <f t="shared" si="5"/>
        <v>0</v>
      </c>
      <c r="K14" s="24">
        <v>38.11</v>
      </c>
      <c r="L14" s="24">
        <f t="shared" si="8"/>
        <v>38.11</v>
      </c>
      <c r="M14" s="63">
        <v>0.22670000000000001</v>
      </c>
      <c r="N14" s="24">
        <f t="shared" si="6"/>
        <v>46.74</v>
      </c>
      <c r="O14" s="25">
        <f t="shared" si="7"/>
        <v>46.74</v>
      </c>
    </row>
    <row r="15" spans="1:15" x14ac:dyDescent="0.25">
      <c r="A15" s="2" t="s">
        <v>23</v>
      </c>
      <c r="B15" s="5">
        <v>22188</v>
      </c>
      <c r="C15" s="5" t="s">
        <v>107</v>
      </c>
      <c r="D15" s="1" t="s">
        <v>24</v>
      </c>
      <c r="E15" s="11" t="s">
        <v>6</v>
      </c>
      <c r="F15" s="6">
        <f>(1.85*2.41)+(1.95*2.35)+(2.57*2.41)-(0.7*2.1*2)</f>
        <v>12.294700000000001</v>
      </c>
      <c r="G15" s="24">
        <v>0</v>
      </c>
      <c r="H15" s="24">
        <f t="shared" si="4"/>
        <v>0</v>
      </c>
      <c r="I15" s="63">
        <v>0.22670000000000001</v>
      </c>
      <c r="J15" s="24">
        <f t="shared" si="5"/>
        <v>0</v>
      </c>
      <c r="K15" s="24">
        <v>18.27</v>
      </c>
      <c r="L15" s="24">
        <f t="shared" si="8"/>
        <v>224.62</v>
      </c>
      <c r="M15" s="63">
        <v>0.22670000000000001</v>
      </c>
      <c r="N15" s="24">
        <f t="shared" si="6"/>
        <v>275.54000000000002</v>
      </c>
      <c r="O15" s="25">
        <f t="shared" si="7"/>
        <v>275.54000000000002</v>
      </c>
    </row>
    <row r="16" spans="1:15" x14ac:dyDescent="0.25">
      <c r="A16" s="2" t="s">
        <v>208</v>
      </c>
      <c r="B16" s="5">
        <v>22164</v>
      </c>
      <c r="C16" s="5" t="s">
        <v>107</v>
      </c>
      <c r="D16" s="1" t="s">
        <v>25</v>
      </c>
      <c r="E16" s="11" t="s">
        <v>6</v>
      </c>
      <c r="F16" s="20">
        <v>3.4</v>
      </c>
      <c r="G16" s="29">
        <v>0</v>
      </c>
      <c r="H16" s="24">
        <f t="shared" si="4"/>
        <v>0</v>
      </c>
      <c r="I16" s="63">
        <v>0.22670000000000001</v>
      </c>
      <c r="J16" s="24">
        <f t="shared" si="5"/>
        <v>0</v>
      </c>
      <c r="K16" s="24">
        <v>12.29</v>
      </c>
      <c r="L16" s="24">
        <f t="shared" si="8"/>
        <v>41.78</v>
      </c>
      <c r="M16" s="63">
        <v>0.22670000000000001</v>
      </c>
      <c r="N16" s="24">
        <f t="shared" si="6"/>
        <v>51.25</v>
      </c>
      <c r="O16" s="25">
        <f t="shared" si="7"/>
        <v>51.25</v>
      </c>
    </row>
    <row r="17" spans="1:15" x14ac:dyDescent="0.25">
      <c r="A17" s="2" t="s">
        <v>26</v>
      </c>
      <c r="B17" s="5">
        <v>22188</v>
      </c>
      <c r="C17" s="5" t="s">
        <v>107</v>
      </c>
      <c r="D17" s="1" t="s">
        <v>27</v>
      </c>
      <c r="E17" s="11" t="s">
        <v>6</v>
      </c>
      <c r="F17" s="6">
        <f>5.039+4.773</f>
        <v>9.8119999999999994</v>
      </c>
      <c r="G17" s="24">
        <v>0</v>
      </c>
      <c r="H17" s="24">
        <f t="shared" si="4"/>
        <v>0</v>
      </c>
      <c r="I17" s="63">
        <v>0.22670000000000001</v>
      </c>
      <c r="J17" s="24">
        <f t="shared" si="5"/>
        <v>0</v>
      </c>
      <c r="K17" s="29">
        <v>18.27</v>
      </c>
      <c r="L17" s="24">
        <f t="shared" si="8"/>
        <v>179.26</v>
      </c>
      <c r="M17" s="63">
        <v>0.22670000000000001</v>
      </c>
      <c r="N17" s="24">
        <f t="shared" si="6"/>
        <v>219.89</v>
      </c>
      <c r="O17" s="25">
        <f t="shared" si="7"/>
        <v>219.89</v>
      </c>
    </row>
    <row r="18" spans="1:15" s="61" customFormat="1" x14ac:dyDescent="0.25">
      <c r="A18" s="5" t="s">
        <v>28</v>
      </c>
      <c r="B18" s="5">
        <v>22196</v>
      </c>
      <c r="C18" s="5" t="s">
        <v>107</v>
      </c>
      <c r="D18" s="57" t="s">
        <v>29</v>
      </c>
      <c r="E18" s="5" t="s">
        <v>10</v>
      </c>
      <c r="F18" s="206">
        <v>3</v>
      </c>
      <c r="G18" s="207">
        <v>0</v>
      </c>
      <c r="H18" s="59">
        <f t="shared" si="4"/>
        <v>0</v>
      </c>
      <c r="I18" s="172">
        <v>0.22670000000000001</v>
      </c>
      <c r="J18" s="59">
        <f t="shared" si="5"/>
        <v>0</v>
      </c>
      <c r="K18" s="207">
        <v>28.44</v>
      </c>
      <c r="L18" s="59">
        <f t="shared" si="8"/>
        <v>85.32</v>
      </c>
      <c r="M18" s="172">
        <v>0.22670000000000001</v>
      </c>
      <c r="N18" s="59">
        <f t="shared" si="6"/>
        <v>104.66</v>
      </c>
      <c r="O18" s="60">
        <f t="shared" si="7"/>
        <v>104.66</v>
      </c>
    </row>
    <row r="19" spans="1:15" x14ac:dyDescent="0.25">
      <c r="A19" s="7"/>
      <c r="B19" s="7"/>
      <c r="C19" s="7"/>
      <c r="D19" s="8" t="s">
        <v>18</v>
      </c>
      <c r="E19" s="8"/>
      <c r="F19" s="8"/>
      <c r="G19" s="26"/>
      <c r="H19" s="26"/>
      <c r="I19" s="64"/>
      <c r="J19" s="26"/>
      <c r="K19" s="26"/>
      <c r="L19" s="26"/>
      <c r="M19" s="64"/>
      <c r="N19" s="26"/>
      <c r="O19" s="27">
        <f>SUM(O11:O18)</f>
        <v>1072.94</v>
      </c>
    </row>
    <row r="20" spans="1:15" x14ac:dyDescent="0.25">
      <c r="A20" s="4">
        <v>3</v>
      </c>
      <c r="B20" s="4"/>
      <c r="C20" s="4"/>
      <c r="D20" s="17" t="s">
        <v>30</v>
      </c>
      <c r="E20" s="17"/>
      <c r="F20" s="17"/>
      <c r="G20" s="28"/>
      <c r="H20" s="28"/>
      <c r="I20" s="66"/>
      <c r="J20" s="28"/>
      <c r="K20" s="28"/>
      <c r="L20" s="28"/>
      <c r="M20" s="66"/>
      <c r="N20" s="28"/>
      <c r="O20" s="28"/>
    </row>
    <row r="21" spans="1:15" x14ac:dyDescent="0.25">
      <c r="A21" s="2" t="s">
        <v>31</v>
      </c>
      <c r="B21" s="5">
        <v>96359</v>
      </c>
      <c r="C21" s="5" t="s">
        <v>108</v>
      </c>
      <c r="D21" s="9" t="s">
        <v>32</v>
      </c>
      <c r="E21" s="11" t="s">
        <v>6</v>
      </c>
      <c r="F21" s="6">
        <f>(2.24*2.2)+(1.13*2.8)+1.21</f>
        <v>9.3019999999999996</v>
      </c>
      <c r="G21" s="24">
        <v>87.25</v>
      </c>
      <c r="H21" s="24">
        <f>TRUNC(G21*F21,2)</f>
        <v>811.59</v>
      </c>
      <c r="I21" s="63">
        <v>0.22670000000000001</v>
      </c>
      <c r="J21" s="24">
        <f>TRUNC(H21*(1+I21),2)</f>
        <v>995.57</v>
      </c>
      <c r="K21" s="24">
        <v>11.7</v>
      </c>
      <c r="L21" s="24">
        <f>TRUNC(F21*K21,2)</f>
        <v>108.83</v>
      </c>
      <c r="M21" s="63">
        <v>0.22670000000000001</v>
      </c>
      <c r="N21" s="24">
        <f>TRUNC(L21*(1+M21),2)</f>
        <v>133.5</v>
      </c>
      <c r="O21" s="25">
        <f>N21+J21</f>
        <v>1129.0700000000002</v>
      </c>
    </row>
    <row r="22" spans="1:15" x14ac:dyDescent="0.25">
      <c r="A22" s="2" t="s">
        <v>33</v>
      </c>
      <c r="B22" s="5">
        <v>96370</v>
      </c>
      <c r="C22" s="5" t="s">
        <v>108</v>
      </c>
      <c r="D22" s="9" t="s">
        <v>81</v>
      </c>
      <c r="E22" s="11" t="s">
        <v>6</v>
      </c>
      <c r="F22" s="6">
        <f>(0.64+0.64+0.2)*2.12</f>
        <v>3.1375999999999999</v>
      </c>
      <c r="G22" s="24">
        <v>56.97</v>
      </c>
      <c r="H22" s="24">
        <f t="shared" ref="H22:H24" si="9">TRUNC(G22*F22,2)</f>
        <v>178.74</v>
      </c>
      <c r="I22" s="63">
        <v>0.22670000000000001</v>
      </c>
      <c r="J22" s="24">
        <f t="shared" ref="J22:J24" si="10">TRUNC(H22*(1+I22),2)</f>
        <v>219.26</v>
      </c>
      <c r="K22" s="24">
        <v>8.19</v>
      </c>
      <c r="L22" s="24">
        <f t="shared" ref="L22:L24" si="11">TRUNC(F22*K22,2)</f>
        <v>25.69</v>
      </c>
      <c r="M22" s="63">
        <v>0.22670000000000001</v>
      </c>
      <c r="N22" s="24">
        <f t="shared" ref="N22:N24" si="12">TRUNC(L22*(1+M22),2)</f>
        <v>31.51</v>
      </c>
      <c r="O22" s="25">
        <f>N22+J22</f>
        <v>250.76999999999998</v>
      </c>
    </row>
    <row r="23" spans="1:15" x14ac:dyDescent="0.25">
      <c r="A23" s="2" t="s">
        <v>34</v>
      </c>
      <c r="B23" s="5">
        <v>96370</v>
      </c>
      <c r="C23" s="5" t="s">
        <v>108</v>
      </c>
      <c r="D23" s="9" t="s">
        <v>209</v>
      </c>
      <c r="E23" s="11" t="s">
        <v>6</v>
      </c>
      <c r="F23" s="6">
        <v>12.65</v>
      </c>
      <c r="G23" s="24">
        <v>56.97</v>
      </c>
      <c r="H23" s="24">
        <f t="shared" si="9"/>
        <v>720.67</v>
      </c>
      <c r="I23" s="63">
        <v>0.22670000000000001</v>
      </c>
      <c r="J23" s="24">
        <f t="shared" si="10"/>
        <v>884.04</v>
      </c>
      <c r="K23" s="24">
        <v>8.19</v>
      </c>
      <c r="L23" s="24">
        <f t="shared" si="11"/>
        <v>103.6</v>
      </c>
      <c r="M23" s="63">
        <v>0.22670000000000001</v>
      </c>
      <c r="N23" s="24">
        <f t="shared" si="12"/>
        <v>127.08</v>
      </c>
      <c r="O23" s="25">
        <f>N23+J23</f>
        <v>1011.12</v>
      </c>
    </row>
    <row r="24" spans="1:15" x14ac:dyDescent="0.25">
      <c r="A24" s="2" t="s">
        <v>35</v>
      </c>
      <c r="B24" s="5">
        <v>62950</v>
      </c>
      <c r="C24" s="5" t="s">
        <v>107</v>
      </c>
      <c r="D24" s="10" t="s">
        <v>80</v>
      </c>
      <c r="E24" s="11" t="s">
        <v>13</v>
      </c>
      <c r="F24" s="6">
        <v>1.2</v>
      </c>
      <c r="G24" s="24">
        <v>60.69</v>
      </c>
      <c r="H24" s="24">
        <f t="shared" si="9"/>
        <v>72.819999999999993</v>
      </c>
      <c r="I24" s="63">
        <v>0.22670000000000001</v>
      </c>
      <c r="J24" s="24">
        <f t="shared" si="10"/>
        <v>89.32</v>
      </c>
      <c r="K24" s="62">
        <v>14.85</v>
      </c>
      <c r="L24" s="24">
        <f t="shared" si="11"/>
        <v>17.82</v>
      </c>
      <c r="M24" s="63">
        <v>0.22670000000000001</v>
      </c>
      <c r="N24" s="24">
        <f t="shared" si="12"/>
        <v>21.85</v>
      </c>
      <c r="O24" s="25">
        <f>N24+J24</f>
        <v>111.16999999999999</v>
      </c>
    </row>
    <row r="25" spans="1:15" x14ac:dyDescent="0.25">
      <c r="A25" s="7"/>
      <c r="B25" s="7"/>
      <c r="C25" s="7"/>
      <c r="D25" s="8" t="s">
        <v>18</v>
      </c>
      <c r="E25" s="8"/>
      <c r="F25" s="8"/>
      <c r="G25" s="26"/>
      <c r="H25" s="26"/>
      <c r="I25" s="65"/>
      <c r="J25" s="26"/>
      <c r="K25" s="26"/>
      <c r="L25" s="26"/>
      <c r="M25" s="65"/>
      <c r="N25" s="26"/>
      <c r="O25" s="27">
        <f>SUM(O21:O24)</f>
        <v>2502.13</v>
      </c>
    </row>
    <row r="26" spans="1:15" x14ac:dyDescent="0.25">
      <c r="A26" s="4">
        <v>4</v>
      </c>
      <c r="B26" s="4"/>
      <c r="C26" s="4"/>
      <c r="D26" s="16" t="s">
        <v>36</v>
      </c>
      <c r="E26" s="17"/>
      <c r="F26" s="17"/>
      <c r="G26" s="28"/>
      <c r="H26" s="28"/>
      <c r="I26" s="66"/>
      <c r="J26" s="28"/>
      <c r="K26" s="28"/>
      <c r="L26" s="28"/>
      <c r="M26" s="66"/>
      <c r="N26" s="28"/>
      <c r="O26" s="28"/>
    </row>
    <row r="27" spans="1:15" s="61" customFormat="1" x14ac:dyDescent="0.25">
      <c r="A27" s="5" t="s">
        <v>37</v>
      </c>
      <c r="B27" s="5">
        <v>101002</v>
      </c>
      <c r="C27" s="5" t="s">
        <v>107</v>
      </c>
      <c r="D27" s="12" t="s">
        <v>116</v>
      </c>
      <c r="E27" s="5" t="s">
        <v>6</v>
      </c>
      <c r="F27" s="58">
        <v>2.04</v>
      </c>
      <c r="G27" s="59">
        <v>2.37</v>
      </c>
      <c r="H27" s="59">
        <f>TRUNC(G27*F27,2)</f>
        <v>4.83</v>
      </c>
      <c r="I27" s="63">
        <v>0.22670000000000001</v>
      </c>
      <c r="J27" s="59">
        <f>TRUNC(H27*(1+I27),2)</f>
        <v>5.92</v>
      </c>
      <c r="K27" s="59">
        <v>4.9000000000000004</v>
      </c>
      <c r="L27" s="59">
        <f>TRUNC(F27*K27,2)</f>
        <v>9.99</v>
      </c>
      <c r="M27" s="63">
        <v>0.22670000000000001</v>
      </c>
      <c r="N27" s="59">
        <f>TRUNC(L27*(1+M27),2)</f>
        <v>12.25</v>
      </c>
      <c r="O27" s="60">
        <f>N27+J27</f>
        <v>18.170000000000002</v>
      </c>
    </row>
    <row r="28" spans="1:15" x14ac:dyDescent="0.25">
      <c r="A28" s="2" t="s">
        <v>38</v>
      </c>
      <c r="B28" s="5">
        <v>101092</v>
      </c>
      <c r="C28" s="5" t="s">
        <v>107</v>
      </c>
      <c r="D28" s="12" t="s">
        <v>115</v>
      </c>
      <c r="E28" s="11" t="s">
        <v>6</v>
      </c>
      <c r="F28" s="6">
        <v>2.04</v>
      </c>
      <c r="G28" s="24">
        <v>5.25</v>
      </c>
      <c r="H28" s="59">
        <f t="shared" ref="H28:H30" si="13">TRUNC(G28*F28,2)</f>
        <v>10.71</v>
      </c>
      <c r="I28" s="63">
        <v>0.22670000000000001</v>
      </c>
      <c r="J28" s="59">
        <f t="shared" ref="J28:J30" si="14">TRUNC(H28*(1+I28),2)</f>
        <v>13.13</v>
      </c>
      <c r="K28" s="24">
        <v>17.62</v>
      </c>
      <c r="L28" s="59">
        <f t="shared" ref="L28:L30" si="15">TRUNC(F28*K28,2)</f>
        <v>35.94</v>
      </c>
      <c r="M28" s="63">
        <v>0.22670000000000001</v>
      </c>
      <c r="N28" s="59">
        <f t="shared" ref="N28:N30" si="16">TRUNC(L28*(1+M28),2)</f>
        <v>44.08</v>
      </c>
      <c r="O28" s="25">
        <f>N28+J28</f>
        <v>57.21</v>
      </c>
    </row>
    <row r="29" spans="1:15" x14ac:dyDescent="0.25">
      <c r="A29" s="2" t="s">
        <v>39</v>
      </c>
      <c r="B29" s="2">
        <v>141212</v>
      </c>
      <c r="C29" s="2" t="s">
        <v>107</v>
      </c>
      <c r="D29" s="32" t="s">
        <v>117</v>
      </c>
      <c r="E29" s="11" t="s">
        <v>6</v>
      </c>
      <c r="F29" s="6">
        <f>12.65+3.16+3.16+2.19+2.19+7.35+5.99+3.13</f>
        <v>39.820000000000007</v>
      </c>
      <c r="G29" s="24">
        <v>9.08</v>
      </c>
      <c r="H29" s="59">
        <f t="shared" si="13"/>
        <v>361.56</v>
      </c>
      <c r="I29" s="63">
        <v>0.22670000000000001</v>
      </c>
      <c r="J29" s="59">
        <f t="shared" si="14"/>
        <v>443.52</v>
      </c>
      <c r="K29" s="24">
        <v>11.02</v>
      </c>
      <c r="L29" s="59">
        <f t="shared" si="15"/>
        <v>438.81</v>
      </c>
      <c r="M29" s="63">
        <v>0.22670000000000001</v>
      </c>
      <c r="N29" s="59">
        <f t="shared" si="16"/>
        <v>538.28</v>
      </c>
      <c r="O29" s="25">
        <f>N29+J29</f>
        <v>981.8</v>
      </c>
    </row>
    <row r="30" spans="1:15" s="19" customFormat="1" x14ac:dyDescent="0.25">
      <c r="A30" s="11" t="s">
        <v>40</v>
      </c>
      <c r="B30" s="11" t="s">
        <v>211</v>
      </c>
      <c r="C30" s="11" t="s">
        <v>212</v>
      </c>
      <c r="D30" s="10" t="s">
        <v>42</v>
      </c>
      <c r="E30" s="11" t="s">
        <v>129</v>
      </c>
      <c r="F30" s="6">
        <v>1</v>
      </c>
      <c r="G30" s="24">
        <v>2184.41</v>
      </c>
      <c r="H30" s="24">
        <f t="shared" si="13"/>
        <v>2184.41</v>
      </c>
      <c r="I30" s="63">
        <v>0.22670000000000001</v>
      </c>
      <c r="J30" s="24">
        <f t="shared" si="14"/>
        <v>2679.61</v>
      </c>
      <c r="K30" s="173">
        <v>2034.4700000000003</v>
      </c>
      <c r="L30" s="24">
        <f t="shared" si="15"/>
        <v>2034.47</v>
      </c>
      <c r="M30" s="63">
        <v>0.22670000000000001</v>
      </c>
      <c r="N30" s="24">
        <f t="shared" si="16"/>
        <v>2495.6799999999998</v>
      </c>
      <c r="O30" s="25">
        <f>N30+J30</f>
        <v>5175.29</v>
      </c>
    </row>
    <row r="31" spans="1:15" x14ac:dyDescent="0.25">
      <c r="A31" s="7"/>
      <c r="B31" s="7"/>
      <c r="C31" s="7"/>
      <c r="D31" s="8" t="s">
        <v>18</v>
      </c>
      <c r="E31" s="8"/>
      <c r="F31" s="8"/>
      <c r="G31" s="26"/>
      <c r="H31" s="26"/>
      <c r="I31" s="65"/>
      <c r="J31" s="26"/>
      <c r="K31" s="26"/>
      <c r="L31" s="26"/>
      <c r="M31" s="65"/>
      <c r="N31" s="26"/>
      <c r="O31" s="27">
        <f>SUM(O27:O30)</f>
        <v>6232.4699999999993</v>
      </c>
    </row>
    <row r="32" spans="1:15" x14ac:dyDescent="0.25">
      <c r="A32" s="4">
        <v>5</v>
      </c>
      <c r="B32" s="4"/>
      <c r="C32" s="4"/>
      <c r="D32" s="16" t="s">
        <v>44</v>
      </c>
      <c r="E32" s="17"/>
      <c r="F32" s="17"/>
      <c r="G32" s="28"/>
      <c r="H32" s="28"/>
      <c r="I32" s="66"/>
      <c r="J32" s="28"/>
      <c r="K32" s="28"/>
      <c r="L32" s="28"/>
      <c r="M32" s="66"/>
      <c r="N32" s="28"/>
      <c r="O32" s="28"/>
    </row>
    <row r="33" spans="1:15" s="61" customFormat="1" x14ac:dyDescent="0.25">
      <c r="A33" s="5" t="s">
        <v>45</v>
      </c>
      <c r="B33" s="5">
        <v>94110</v>
      </c>
      <c r="C33" s="5" t="s">
        <v>107</v>
      </c>
      <c r="D33" s="12" t="s">
        <v>46</v>
      </c>
      <c r="E33" s="5" t="s">
        <v>13</v>
      </c>
      <c r="F33" s="58">
        <v>10</v>
      </c>
      <c r="G33" s="175">
        <v>46.02</v>
      </c>
      <c r="H33" s="59">
        <f>TRUNC(G33*F33,2)</f>
        <v>460.2</v>
      </c>
      <c r="I33" s="172">
        <v>0.22670000000000001</v>
      </c>
      <c r="J33" s="59">
        <f>TRUNC(H33*(1+I33),2)</f>
        <v>564.52</v>
      </c>
      <c r="K33" s="59">
        <v>10.46</v>
      </c>
      <c r="L33" s="59">
        <f>TRUNC(F33*K33,2)</f>
        <v>104.6</v>
      </c>
      <c r="M33" s="172">
        <v>0.22670000000000001</v>
      </c>
      <c r="N33" s="59">
        <f>TRUNC(L33*(1+M33),2)</f>
        <v>128.31</v>
      </c>
      <c r="O33" s="60">
        <f>N33+J33</f>
        <v>692.82999999999993</v>
      </c>
    </row>
    <row r="34" spans="1:15" x14ac:dyDescent="0.25">
      <c r="A34" s="2" t="s">
        <v>47</v>
      </c>
      <c r="B34" s="5">
        <v>95310</v>
      </c>
      <c r="C34" s="5" t="s">
        <v>107</v>
      </c>
      <c r="D34" s="9" t="s">
        <v>48</v>
      </c>
      <c r="E34" s="11" t="s">
        <v>6</v>
      </c>
      <c r="F34" s="6">
        <f>0.9*0.4</f>
        <v>0.36000000000000004</v>
      </c>
      <c r="G34" s="24">
        <v>50.76</v>
      </c>
      <c r="H34" s="24">
        <f>TRUNC(G34*F34,2)</f>
        <v>18.27</v>
      </c>
      <c r="I34" s="63">
        <v>0.22670000000000001</v>
      </c>
      <c r="J34" s="24">
        <f>TRUNC(H34*(1+I34),2)</f>
        <v>22.41</v>
      </c>
      <c r="K34" s="24">
        <v>15.65</v>
      </c>
      <c r="L34" s="24">
        <f>TRUNC(F34*K34,2)</f>
        <v>5.63</v>
      </c>
      <c r="M34" s="63">
        <v>0.22670000000000001</v>
      </c>
      <c r="N34" s="24">
        <f>TRUNC(L34*(1+M34),2)</f>
        <v>6.9</v>
      </c>
      <c r="O34" s="25">
        <f>N34+J34</f>
        <v>29.310000000000002</v>
      </c>
    </row>
    <row r="35" spans="1:15" x14ac:dyDescent="0.25">
      <c r="A35" s="7"/>
      <c r="B35" s="7"/>
      <c r="C35" s="7"/>
      <c r="D35" s="8" t="s">
        <v>18</v>
      </c>
      <c r="E35" s="8"/>
      <c r="F35" s="8"/>
      <c r="G35" s="26"/>
      <c r="H35" s="26"/>
      <c r="I35" s="65"/>
      <c r="J35" s="26"/>
      <c r="K35" s="26"/>
      <c r="L35" s="26"/>
      <c r="M35" s="65"/>
      <c r="N35" s="26"/>
      <c r="O35" s="27">
        <f>SUM(O33:O34)</f>
        <v>722.13999999999987</v>
      </c>
    </row>
    <row r="36" spans="1:15" x14ac:dyDescent="0.25">
      <c r="A36" s="4">
        <v>6</v>
      </c>
      <c r="B36" s="4"/>
      <c r="C36" s="4"/>
      <c r="D36" s="16" t="s">
        <v>49</v>
      </c>
      <c r="E36" s="17"/>
      <c r="F36" s="17"/>
      <c r="G36" s="28"/>
      <c r="H36" s="28"/>
      <c r="I36" s="66"/>
      <c r="J36" s="28"/>
      <c r="K36" s="28"/>
      <c r="L36" s="28"/>
      <c r="M36" s="66"/>
      <c r="N36" s="28"/>
      <c r="O36" s="28"/>
    </row>
    <row r="37" spans="1:15" s="19" customFormat="1" x14ac:dyDescent="0.25">
      <c r="A37" s="11" t="s">
        <v>50</v>
      </c>
      <c r="B37" s="11">
        <v>96109</v>
      </c>
      <c r="C37" s="11" t="s">
        <v>108</v>
      </c>
      <c r="D37" s="10" t="s">
        <v>51</v>
      </c>
      <c r="E37" s="11" t="s">
        <v>6</v>
      </c>
      <c r="F37" s="6">
        <v>10.11</v>
      </c>
      <c r="G37" s="173">
        <v>24.12</v>
      </c>
      <c r="H37" s="24">
        <f>TRUNC(G37*F37,2)</f>
        <v>243.85</v>
      </c>
      <c r="I37" s="63">
        <v>0.22670000000000001</v>
      </c>
      <c r="J37" s="24">
        <f>TRUNC(H37*(1+I37),2)</f>
        <v>299.13</v>
      </c>
      <c r="K37" s="24">
        <v>16.559999999999999</v>
      </c>
      <c r="L37" s="24">
        <f>TRUNC(F37*K37,2)</f>
        <v>167.42</v>
      </c>
      <c r="M37" s="63">
        <v>0.22670000000000001</v>
      </c>
      <c r="N37" s="24">
        <f>TRUNC(L37*(1+M37),2)</f>
        <v>205.37</v>
      </c>
      <c r="O37" s="25">
        <f>N37+J37</f>
        <v>504.5</v>
      </c>
    </row>
    <row r="38" spans="1:15" x14ac:dyDescent="0.25">
      <c r="A38" s="7"/>
      <c r="B38" s="7"/>
      <c r="C38" s="7"/>
      <c r="D38" s="8" t="s">
        <v>18</v>
      </c>
      <c r="E38" s="8"/>
      <c r="F38" s="8"/>
      <c r="G38" s="26"/>
      <c r="H38" s="26"/>
      <c r="I38" s="65"/>
      <c r="J38" s="26"/>
      <c r="K38" s="26"/>
      <c r="L38" s="26"/>
      <c r="M38" s="65"/>
      <c r="N38" s="26"/>
      <c r="O38" s="27">
        <f>SUM(O37)</f>
        <v>504.5</v>
      </c>
    </row>
    <row r="39" spans="1:15" x14ac:dyDescent="0.25">
      <c r="A39" s="4">
        <v>7</v>
      </c>
      <c r="B39" s="4"/>
      <c r="C39" s="4"/>
      <c r="D39" s="16" t="s">
        <v>52</v>
      </c>
      <c r="E39" s="17"/>
      <c r="F39" s="17"/>
      <c r="G39" s="28"/>
      <c r="H39" s="28"/>
      <c r="I39" s="66"/>
      <c r="J39" s="28"/>
      <c r="K39" s="28"/>
      <c r="L39" s="28"/>
      <c r="M39" s="66"/>
      <c r="N39" s="28"/>
      <c r="O39" s="28"/>
    </row>
    <row r="40" spans="1:15" s="61" customFormat="1" ht="30" x14ac:dyDescent="0.25">
      <c r="A40" s="161" t="s">
        <v>53</v>
      </c>
      <c r="B40" s="11" t="s">
        <v>109</v>
      </c>
      <c r="C40" s="11" t="s">
        <v>108</v>
      </c>
      <c r="D40" s="12" t="s">
        <v>313</v>
      </c>
      <c r="E40" s="5" t="s">
        <v>10</v>
      </c>
      <c r="F40" s="58">
        <v>1</v>
      </c>
      <c r="G40" s="24">
        <v>2072</v>
      </c>
      <c r="H40" s="24">
        <f>F40*G40</f>
        <v>2072</v>
      </c>
      <c r="I40" s="63">
        <v>0.22670000000000001</v>
      </c>
      <c r="J40" s="24">
        <f>TRUNC(H40*(1+I40),2)</f>
        <v>2541.7199999999998</v>
      </c>
      <c r="K40" s="24"/>
      <c r="L40" s="24"/>
      <c r="M40" s="63"/>
      <c r="N40" s="24">
        <f>TRUNC(L40*(1+M40),2)</f>
        <v>0</v>
      </c>
      <c r="O40" s="25">
        <f>J40+N40</f>
        <v>2541.7199999999998</v>
      </c>
    </row>
    <row r="41" spans="1:15" s="61" customFormat="1" x14ac:dyDescent="0.25">
      <c r="A41" s="161" t="s">
        <v>118</v>
      </c>
      <c r="B41" s="5">
        <v>131912</v>
      </c>
      <c r="C41" s="5" t="s">
        <v>107</v>
      </c>
      <c r="D41" s="12" t="s">
        <v>317</v>
      </c>
      <c r="E41" s="5" t="s">
        <v>6</v>
      </c>
      <c r="F41" s="58">
        <v>3</v>
      </c>
      <c r="G41" s="24">
        <v>271</v>
      </c>
      <c r="H41" s="24">
        <f t="shared" ref="H41:H45" si="17">F41*G41</f>
        <v>813</v>
      </c>
      <c r="I41" s="63">
        <v>0.22670000000000001</v>
      </c>
      <c r="J41" s="24">
        <f t="shared" ref="J41:J45" si="18">TRUNC(H41*(1+I41),2)</f>
        <v>997.3</v>
      </c>
      <c r="K41" s="59"/>
      <c r="L41" s="24"/>
      <c r="M41" s="63"/>
      <c r="N41" s="24">
        <f t="shared" ref="N41:N45" si="19">TRUNC(L41*(1+M41),2)</f>
        <v>0</v>
      </c>
      <c r="O41" s="25">
        <f>J41+N41</f>
        <v>997.3</v>
      </c>
    </row>
    <row r="42" spans="1:15" s="61" customFormat="1" x14ac:dyDescent="0.25">
      <c r="A42" s="161" t="s">
        <v>54</v>
      </c>
      <c r="B42" s="5" t="s">
        <v>109</v>
      </c>
      <c r="C42" s="5" t="s">
        <v>108</v>
      </c>
      <c r="D42" s="12" t="s">
        <v>314</v>
      </c>
      <c r="E42" s="5" t="s">
        <v>10</v>
      </c>
      <c r="F42" s="58">
        <v>2</v>
      </c>
      <c r="G42" s="24">
        <v>2072</v>
      </c>
      <c r="H42" s="24">
        <f t="shared" si="17"/>
        <v>4144</v>
      </c>
      <c r="I42" s="63">
        <v>0.22670000000000001</v>
      </c>
      <c r="J42" s="24">
        <f t="shared" si="18"/>
        <v>5083.4399999999996</v>
      </c>
      <c r="K42" s="24"/>
      <c r="L42" s="24"/>
      <c r="M42" s="63"/>
      <c r="N42" s="24">
        <f t="shared" si="19"/>
        <v>0</v>
      </c>
      <c r="O42" s="25">
        <f>J42+N42</f>
        <v>5083.4399999999996</v>
      </c>
    </row>
    <row r="43" spans="1:15" s="61" customFormat="1" x14ac:dyDescent="0.25">
      <c r="A43" s="161" t="s">
        <v>55</v>
      </c>
      <c r="B43" s="5" t="s">
        <v>109</v>
      </c>
      <c r="C43" s="5" t="s">
        <v>108</v>
      </c>
      <c r="D43" s="12" t="s">
        <v>315</v>
      </c>
      <c r="E43" s="5" t="s">
        <v>10</v>
      </c>
      <c r="F43" s="58">
        <v>1</v>
      </c>
      <c r="G43" s="24">
        <v>2072</v>
      </c>
      <c r="H43" s="24">
        <f t="shared" si="17"/>
        <v>2072</v>
      </c>
      <c r="I43" s="63">
        <v>0.22670000000000001</v>
      </c>
      <c r="J43" s="24">
        <f t="shared" si="18"/>
        <v>2541.7199999999998</v>
      </c>
      <c r="K43" s="24"/>
      <c r="L43" s="24"/>
      <c r="M43" s="63"/>
      <c r="N43" s="24">
        <f t="shared" si="19"/>
        <v>0</v>
      </c>
      <c r="O43" s="25">
        <f>J43+N43</f>
        <v>2541.7199999999998</v>
      </c>
    </row>
    <row r="44" spans="1:15" s="61" customFormat="1" ht="30" x14ac:dyDescent="0.25">
      <c r="A44" s="161" t="s">
        <v>56</v>
      </c>
      <c r="B44" s="5">
        <v>131912</v>
      </c>
      <c r="C44" s="5" t="s">
        <v>107</v>
      </c>
      <c r="D44" s="12" t="s">
        <v>316</v>
      </c>
      <c r="E44" s="5" t="s">
        <v>6</v>
      </c>
      <c r="F44" s="58">
        <v>3.2</v>
      </c>
      <c r="G44" s="24">
        <v>271</v>
      </c>
      <c r="H44" s="24">
        <f t="shared" si="17"/>
        <v>867.2</v>
      </c>
      <c r="I44" s="63">
        <v>0.22670000000000001</v>
      </c>
      <c r="J44" s="24">
        <f t="shared" si="18"/>
        <v>1063.79</v>
      </c>
      <c r="K44" s="24"/>
      <c r="L44" s="24"/>
      <c r="M44" s="63"/>
      <c r="N44" s="24">
        <f t="shared" si="19"/>
        <v>0</v>
      </c>
      <c r="O44" s="25">
        <f>J44+N44</f>
        <v>1063.79</v>
      </c>
    </row>
    <row r="45" spans="1:15" s="61" customFormat="1" x14ac:dyDescent="0.25">
      <c r="A45" s="161" t="s">
        <v>77</v>
      </c>
      <c r="B45" s="110" t="s">
        <v>318</v>
      </c>
      <c r="C45" s="161" t="s">
        <v>107</v>
      </c>
      <c r="D45" s="12" t="s">
        <v>319</v>
      </c>
      <c r="E45" s="5" t="s">
        <v>122</v>
      </c>
      <c r="F45" s="58">
        <v>0.5</v>
      </c>
      <c r="G45" s="182"/>
      <c r="H45" s="24">
        <f t="shared" si="17"/>
        <v>0</v>
      </c>
      <c r="I45" s="63">
        <v>0</v>
      </c>
      <c r="J45" s="24">
        <f t="shared" si="18"/>
        <v>0</v>
      </c>
      <c r="K45" s="110">
        <v>2197.88</v>
      </c>
      <c r="L45" s="174">
        <f>F45*K45</f>
        <v>1098.94</v>
      </c>
      <c r="M45" s="110">
        <v>0.22670000000000001</v>
      </c>
      <c r="N45" s="24">
        <f t="shared" si="19"/>
        <v>1348.06</v>
      </c>
      <c r="O45" s="174">
        <f>N45</f>
        <v>1348.06</v>
      </c>
    </row>
    <row r="46" spans="1:15" x14ac:dyDescent="0.25">
      <c r="A46" s="7"/>
      <c r="B46" s="7"/>
      <c r="C46" s="7"/>
      <c r="D46" s="8" t="s">
        <v>18</v>
      </c>
      <c r="E46" s="8"/>
      <c r="F46" s="8"/>
      <c r="G46" s="26"/>
      <c r="H46" s="26"/>
      <c r="I46" s="65"/>
      <c r="J46" s="26"/>
      <c r="K46" s="26"/>
      <c r="L46" s="26"/>
      <c r="M46" s="65"/>
      <c r="N46" s="114"/>
      <c r="O46" s="27">
        <f>SUM(O40:O45)</f>
        <v>13576.029999999997</v>
      </c>
    </row>
    <row r="47" spans="1:15" x14ac:dyDescent="0.25">
      <c r="A47" s="4">
        <v>8</v>
      </c>
      <c r="B47" s="4"/>
      <c r="C47" s="4"/>
      <c r="D47" s="16" t="s">
        <v>57</v>
      </c>
      <c r="E47" s="17"/>
      <c r="F47" s="17"/>
      <c r="G47" s="28"/>
      <c r="H47" s="28"/>
      <c r="I47" s="66"/>
      <c r="J47" s="28"/>
      <c r="K47" s="28"/>
      <c r="L47" s="28"/>
      <c r="M47" s="66"/>
      <c r="N47" s="115"/>
      <c r="O47" s="28"/>
    </row>
    <row r="48" spans="1:15" x14ac:dyDescent="0.25">
      <c r="A48" s="2" t="s">
        <v>58</v>
      </c>
      <c r="B48" s="5" t="s">
        <v>41</v>
      </c>
      <c r="C48" s="5" t="s">
        <v>213</v>
      </c>
      <c r="D48" s="9" t="s">
        <v>199</v>
      </c>
      <c r="E48" s="11" t="s">
        <v>10</v>
      </c>
      <c r="F48" s="6">
        <v>2</v>
      </c>
      <c r="G48" s="24">
        <v>129</v>
      </c>
      <c r="H48" s="24">
        <f t="shared" ref="H48:H55" si="20">TRUNC(G48*F48,2)</f>
        <v>258</v>
      </c>
      <c r="I48" s="63">
        <v>0.22670000000000001</v>
      </c>
      <c r="J48" s="24">
        <f t="shared" ref="J48:J55" si="21">TRUNC(H48*(1+I48),2)</f>
        <v>316.48</v>
      </c>
      <c r="K48" s="24">
        <v>0</v>
      </c>
      <c r="L48" s="24">
        <f>TRUNC(F48*K48,2)</f>
        <v>0</v>
      </c>
      <c r="M48" s="63">
        <v>0.22670000000000001</v>
      </c>
      <c r="N48" s="24">
        <f t="shared" ref="N48:N55" si="22">TRUNC(L48*(1+M48),2)</f>
        <v>0</v>
      </c>
      <c r="O48" s="25">
        <f t="shared" ref="O48:O55" si="23">N48+J48</f>
        <v>316.48</v>
      </c>
    </row>
    <row r="49" spans="1:15" x14ac:dyDescent="0.25">
      <c r="A49" s="2" t="s">
        <v>210</v>
      </c>
      <c r="B49" s="5" t="s">
        <v>41</v>
      </c>
      <c r="C49" s="5" t="s">
        <v>213</v>
      </c>
      <c r="D49" s="9" t="s">
        <v>205</v>
      </c>
      <c r="E49" s="11" t="s">
        <v>10</v>
      </c>
      <c r="F49" s="6">
        <v>5</v>
      </c>
      <c r="G49" s="24">
        <v>261.08</v>
      </c>
      <c r="H49" s="24">
        <f t="shared" si="20"/>
        <v>1305.4000000000001</v>
      </c>
      <c r="I49" s="63">
        <v>0.22670000000000001</v>
      </c>
      <c r="J49" s="24">
        <f t="shared" si="21"/>
        <v>1601.33</v>
      </c>
      <c r="K49" s="24">
        <v>0</v>
      </c>
      <c r="L49" s="24">
        <f t="shared" ref="L49:L55" si="24">TRUNC(F49*K49,2)</f>
        <v>0</v>
      </c>
      <c r="M49" s="63">
        <v>0.22670000000000001</v>
      </c>
      <c r="N49" s="24">
        <f t="shared" si="22"/>
        <v>0</v>
      </c>
      <c r="O49" s="25">
        <f t="shared" si="23"/>
        <v>1601.33</v>
      </c>
    </row>
    <row r="50" spans="1:15" x14ac:dyDescent="0.25">
      <c r="A50" s="2" t="s">
        <v>59</v>
      </c>
      <c r="B50" s="5" t="s">
        <v>41</v>
      </c>
      <c r="C50" s="5" t="s">
        <v>213</v>
      </c>
      <c r="D50" s="9" t="s">
        <v>204</v>
      </c>
      <c r="E50" s="11" t="s">
        <v>10</v>
      </c>
      <c r="F50" s="6">
        <v>5</v>
      </c>
      <c r="G50" s="24">
        <v>634.04</v>
      </c>
      <c r="H50" s="24">
        <f t="shared" si="20"/>
        <v>3170.2</v>
      </c>
      <c r="I50" s="63">
        <v>0.22670000000000001</v>
      </c>
      <c r="J50" s="24">
        <f t="shared" si="21"/>
        <v>3888.88</v>
      </c>
      <c r="K50" s="24">
        <v>0</v>
      </c>
      <c r="L50" s="24">
        <f t="shared" si="24"/>
        <v>0</v>
      </c>
      <c r="M50" s="63">
        <v>0.22670000000000001</v>
      </c>
      <c r="N50" s="24">
        <f t="shared" si="22"/>
        <v>0</v>
      </c>
      <c r="O50" s="25">
        <f t="shared" si="23"/>
        <v>3888.88</v>
      </c>
    </row>
    <row r="51" spans="1:15" x14ac:dyDescent="0.25">
      <c r="A51" s="2" t="s">
        <v>60</v>
      </c>
      <c r="B51" s="5" t="s">
        <v>41</v>
      </c>
      <c r="C51" s="5" t="s">
        <v>213</v>
      </c>
      <c r="D51" s="9" t="s">
        <v>202</v>
      </c>
      <c r="E51" s="11" t="s">
        <v>10</v>
      </c>
      <c r="F51" s="6">
        <v>10</v>
      </c>
      <c r="G51" s="24">
        <v>153.68</v>
      </c>
      <c r="H51" s="24">
        <f t="shared" si="20"/>
        <v>1536.8</v>
      </c>
      <c r="I51" s="63">
        <v>0.22670000000000001</v>
      </c>
      <c r="J51" s="24">
        <f t="shared" si="21"/>
        <v>1885.19</v>
      </c>
      <c r="K51" s="24">
        <v>0</v>
      </c>
      <c r="L51" s="24">
        <f t="shared" si="24"/>
        <v>0</v>
      </c>
      <c r="M51" s="63">
        <v>0.22670000000000001</v>
      </c>
      <c r="N51" s="24">
        <f t="shared" si="22"/>
        <v>0</v>
      </c>
      <c r="O51" s="25">
        <f t="shared" si="23"/>
        <v>1885.19</v>
      </c>
    </row>
    <row r="52" spans="1:15" x14ac:dyDescent="0.25">
      <c r="A52" s="2" t="s">
        <v>61</v>
      </c>
      <c r="B52" s="5">
        <v>174050</v>
      </c>
      <c r="C52" s="5" t="s">
        <v>107</v>
      </c>
      <c r="D52" s="9" t="s">
        <v>120</v>
      </c>
      <c r="E52" s="11" t="s">
        <v>10</v>
      </c>
      <c r="F52" s="6">
        <v>5</v>
      </c>
      <c r="G52" s="24">
        <v>13.09</v>
      </c>
      <c r="H52" s="24">
        <f t="shared" si="20"/>
        <v>65.45</v>
      </c>
      <c r="I52" s="63">
        <v>0.22670000000000001</v>
      </c>
      <c r="J52" s="24">
        <f t="shared" si="21"/>
        <v>80.28</v>
      </c>
      <c r="K52" s="24">
        <v>9.02</v>
      </c>
      <c r="L52" s="24">
        <f t="shared" si="24"/>
        <v>45.1</v>
      </c>
      <c r="M52" s="63">
        <v>0.22670000000000001</v>
      </c>
      <c r="N52" s="24">
        <f t="shared" si="22"/>
        <v>55.32</v>
      </c>
      <c r="O52" s="25">
        <f t="shared" si="23"/>
        <v>135.6</v>
      </c>
    </row>
    <row r="53" spans="1:15" x14ac:dyDescent="0.25">
      <c r="A53" s="2" t="s">
        <v>82</v>
      </c>
      <c r="B53" s="5">
        <v>174060</v>
      </c>
      <c r="C53" s="5" t="s">
        <v>107</v>
      </c>
      <c r="D53" s="9" t="s">
        <v>119</v>
      </c>
      <c r="E53" s="11" t="s">
        <v>10</v>
      </c>
      <c r="F53" s="6">
        <v>2</v>
      </c>
      <c r="G53" s="24">
        <v>9.44</v>
      </c>
      <c r="H53" s="24">
        <f t="shared" si="20"/>
        <v>18.88</v>
      </c>
      <c r="I53" s="63">
        <v>0.22670000000000001</v>
      </c>
      <c r="J53" s="24">
        <f t="shared" si="21"/>
        <v>23.16</v>
      </c>
      <c r="K53" s="24">
        <v>9.02</v>
      </c>
      <c r="L53" s="24">
        <f t="shared" si="24"/>
        <v>18.04</v>
      </c>
      <c r="M53" s="63">
        <v>0.22670000000000001</v>
      </c>
      <c r="N53" s="24">
        <f t="shared" si="22"/>
        <v>22.12</v>
      </c>
      <c r="O53" s="25">
        <f t="shared" si="23"/>
        <v>45.28</v>
      </c>
    </row>
    <row r="54" spans="1:15" x14ac:dyDescent="0.25">
      <c r="A54" s="2" t="s">
        <v>83</v>
      </c>
      <c r="B54" s="5">
        <v>9016</v>
      </c>
      <c r="C54" s="5" t="s">
        <v>107</v>
      </c>
      <c r="D54" s="9" t="s">
        <v>127</v>
      </c>
      <c r="E54" s="11" t="s">
        <v>128</v>
      </c>
      <c r="F54" s="6">
        <v>80</v>
      </c>
      <c r="G54" s="24">
        <v>0</v>
      </c>
      <c r="H54" s="24">
        <f t="shared" si="20"/>
        <v>0</v>
      </c>
      <c r="I54" s="63">
        <v>0.22670000000000001</v>
      </c>
      <c r="J54" s="24">
        <f t="shared" si="21"/>
        <v>0</v>
      </c>
      <c r="K54" s="24">
        <v>7.54</v>
      </c>
      <c r="L54" s="24">
        <f t="shared" si="24"/>
        <v>603.20000000000005</v>
      </c>
      <c r="M54" s="63">
        <v>0.22670000000000001</v>
      </c>
      <c r="N54" s="24">
        <f t="shared" si="22"/>
        <v>739.94</v>
      </c>
      <c r="O54" s="25">
        <f t="shared" si="23"/>
        <v>739.94</v>
      </c>
    </row>
    <row r="55" spans="1:15" x14ac:dyDescent="0.25">
      <c r="A55" s="2" t="s">
        <v>126</v>
      </c>
      <c r="B55" s="5">
        <v>9017</v>
      </c>
      <c r="C55" s="5" t="s">
        <v>107</v>
      </c>
      <c r="D55" s="9" t="s">
        <v>206</v>
      </c>
      <c r="E55" s="11" t="s">
        <v>128</v>
      </c>
      <c r="F55" s="6">
        <v>80</v>
      </c>
      <c r="G55" s="24">
        <v>0</v>
      </c>
      <c r="H55" s="24">
        <f t="shared" si="20"/>
        <v>0</v>
      </c>
      <c r="I55" s="63">
        <v>0.22670000000000001</v>
      </c>
      <c r="J55" s="24">
        <f t="shared" si="21"/>
        <v>0</v>
      </c>
      <c r="K55" s="24">
        <v>5.75</v>
      </c>
      <c r="L55" s="24">
        <f t="shared" si="24"/>
        <v>460</v>
      </c>
      <c r="M55" s="63">
        <v>0.22670000000000001</v>
      </c>
      <c r="N55" s="24">
        <f t="shared" si="22"/>
        <v>564.28</v>
      </c>
      <c r="O55" s="25">
        <f t="shared" si="23"/>
        <v>564.28</v>
      </c>
    </row>
    <row r="56" spans="1:15" x14ac:dyDescent="0.25">
      <c r="A56" s="13"/>
      <c r="B56" s="13"/>
      <c r="C56" s="13"/>
      <c r="D56" s="14" t="s">
        <v>18</v>
      </c>
      <c r="E56" s="8"/>
      <c r="F56" s="8"/>
      <c r="G56" s="26"/>
      <c r="H56" s="26"/>
      <c r="I56" s="65"/>
      <c r="J56" s="26"/>
      <c r="K56" s="26"/>
      <c r="L56" s="26"/>
      <c r="M56" s="65"/>
      <c r="N56" s="26"/>
      <c r="O56" s="27">
        <f>SUM(O48:O55)</f>
        <v>9176.9800000000014</v>
      </c>
    </row>
    <row r="57" spans="1:15" x14ac:dyDescent="0.25">
      <c r="A57" s="4">
        <v>9</v>
      </c>
      <c r="B57" s="4"/>
      <c r="C57" s="4"/>
      <c r="D57" s="16" t="s">
        <v>62</v>
      </c>
      <c r="E57" s="17"/>
      <c r="F57" s="17"/>
      <c r="G57" s="28"/>
      <c r="H57" s="28"/>
      <c r="I57" s="66"/>
      <c r="J57" s="28"/>
      <c r="K57" s="28"/>
      <c r="L57" s="28"/>
      <c r="M57" s="66"/>
      <c r="N57" s="28"/>
      <c r="O57" s="28"/>
    </row>
    <row r="58" spans="1:15" x14ac:dyDescent="0.25">
      <c r="A58" s="2" t="s">
        <v>63</v>
      </c>
      <c r="B58" s="5">
        <v>141257</v>
      </c>
      <c r="C58" s="5" t="s">
        <v>107</v>
      </c>
      <c r="D58" s="9" t="s">
        <v>103</v>
      </c>
      <c r="E58" s="11" t="s">
        <v>6</v>
      </c>
      <c r="F58" s="6">
        <v>116.9</v>
      </c>
      <c r="G58" s="24">
        <v>5.67</v>
      </c>
      <c r="H58" s="24">
        <f>TRUNC(G58*F58,2)</f>
        <v>662.82</v>
      </c>
      <c r="I58" s="63">
        <v>0.22670000000000001</v>
      </c>
      <c r="J58" s="24">
        <f>TRUNC(H58*(1+I58),2)</f>
        <v>813.08</v>
      </c>
      <c r="K58" s="24">
        <v>7.82</v>
      </c>
      <c r="L58" s="24">
        <f>TRUNC(F58*K58,2)</f>
        <v>914.15</v>
      </c>
      <c r="M58" s="63">
        <v>0.22670000000000001</v>
      </c>
      <c r="N58" s="24">
        <f>TRUNC(L58*(1+M58),2)</f>
        <v>1121.3800000000001</v>
      </c>
      <c r="O58" s="25">
        <f>N58+J58</f>
        <v>1934.46</v>
      </c>
    </row>
    <row r="59" spans="1:15" x14ac:dyDescent="0.25">
      <c r="A59" s="2" t="s">
        <v>64</v>
      </c>
      <c r="B59" s="15">
        <v>141216</v>
      </c>
      <c r="C59" s="15" t="s">
        <v>107</v>
      </c>
      <c r="D59" s="9" t="s">
        <v>65</v>
      </c>
      <c r="E59" s="11" t="s">
        <v>6</v>
      </c>
      <c r="F59" s="6">
        <v>31.68</v>
      </c>
      <c r="G59" s="24">
        <v>5.4</v>
      </c>
      <c r="H59" s="24">
        <f t="shared" ref="H59:H60" si="25">TRUNC(G59*F59,2)</f>
        <v>171.07</v>
      </c>
      <c r="I59" s="63">
        <v>0.22670000000000001</v>
      </c>
      <c r="J59" s="24">
        <f t="shared" ref="J59:J60" si="26">TRUNC(H59*(1+I59),2)</f>
        <v>209.85</v>
      </c>
      <c r="K59" s="24">
        <v>7.82</v>
      </c>
      <c r="L59" s="24">
        <f t="shared" ref="L59:L60" si="27">TRUNC(F59*K59,2)</f>
        <v>247.73</v>
      </c>
      <c r="M59" s="63">
        <v>0.22670000000000001</v>
      </c>
      <c r="N59" s="24">
        <f t="shared" ref="N59:N60" si="28">TRUNC(L59*(1+M59),2)</f>
        <v>303.89</v>
      </c>
      <c r="O59" s="25">
        <f>N59+J59</f>
        <v>513.74</v>
      </c>
    </row>
    <row r="60" spans="1:15" x14ac:dyDescent="0.25">
      <c r="A60" s="2" t="s">
        <v>66</v>
      </c>
      <c r="B60" s="5">
        <v>141346</v>
      </c>
      <c r="C60" s="5" t="s">
        <v>107</v>
      </c>
      <c r="D60" s="9" t="s">
        <v>121</v>
      </c>
      <c r="E60" s="11" t="s">
        <v>6</v>
      </c>
      <c r="F60" s="6">
        <v>17</v>
      </c>
      <c r="G60" s="24">
        <v>8.3000000000000007</v>
      </c>
      <c r="H60" s="24">
        <f t="shared" si="25"/>
        <v>141.1</v>
      </c>
      <c r="I60" s="63">
        <v>0.22670000000000001</v>
      </c>
      <c r="J60" s="24">
        <f t="shared" si="26"/>
        <v>173.08</v>
      </c>
      <c r="K60" s="24">
        <v>10.029999999999999</v>
      </c>
      <c r="L60" s="24">
        <f t="shared" si="27"/>
        <v>170.51</v>
      </c>
      <c r="M60" s="63">
        <v>0.22670000000000001</v>
      </c>
      <c r="N60" s="24">
        <f t="shared" si="28"/>
        <v>209.16</v>
      </c>
      <c r="O60" s="25">
        <f>N60+J60</f>
        <v>382.24</v>
      </c>
    </row>
    <row r="61" spans="1:15" x14ac:dyDescent="0.25">
      <c r="A61" s="7"/>
      <c r="B61" s="7"/>
      <c r="C61" s="7"/>
      <c r="D61" s="8" t="s">
        <v>18</v>
      </c>
      <c r="E61" s="8"/>
      <c r="F61" s="8"/>
      <c r="G61" s="26"/>
      <c r="H61" s="26"/>
      <c r="I61" s="65"/>
      <c r="J61" s="26"/>
      <c r="K61" s="26"/>
      <c r="L61" s="26"/>
      <c r="M61" s="65"/>
      <c r="N61" s="26"/>
      <c r="O61" s="27">
        <f>SUM(O58:O60)</f>
        <v>2830.4399999999996</v>
      </c>
    </row>
    <row r="62" spans="1:15" x14ac:dyDescent="0.25">
      <c r="A62" s="4">
        <v>10</v>
      </c>
      <c r="B62" s="4"/>
      <c r="C62" s="4"/>
      <c r="D62" s="16" t="s">
        <v>294</v>
      </c>
      <c r="E62" s="17"/>
      <c r="F62" s="17"/>
      <c r="G62" s="28"/>
      <c r="H62" s="28"/>
      <c r="I62" s="66"/>
      <c r="J62" s="28"/>
      <c r="K62" s="28"/>
      <c r="L62" s="28"/>
      <c r="M62" s="66"/>
      <c r="N62" s="28"/>
      <c r="O62" s="28"/>
    </row>
    <row r="63" spans="1:15" ht="13.5" customHeight="1" x14ac:dyDescent="0.25">
      <c r="A63" s="2" t="s">
        <v>67</v>
      </c>
      <c r="B63" s="5" t="s">
        <v>41</v>
      </c>
      <c r="C63" s="5" t="s">
        <v>213</v>
      </c>
      <c r="D63" s="23" t="s">
        <v>291</v>
      </c>
      <c r="E63" s="11" t="s">
        <v>68</v>
      </c>
      <c r="F63" s="6">
        <v>1</v>
      </c>
      <c r="G63" s="24">
        <v>3260</v>
      </c>
      <c r="H63" s="24">
        <f t="shared" ref="H63:H67" si="29">TRUNC(G63*F63,2)</f>
        <v>3260</v>
      </c>
      <c r="I63" s="63">
        <v>0.14180000000000001</v>
      </c>
      <c r="J63" s="24">
        <f t="shared" ref="J63:J67" si="30">TRUNC(H63*(1+I63),2)</f>
        <v>3722.26</v>
      </c>
      <c r="K63" s="24">
        <v>0</v>
      </c>
      <c r="L63" s="24">
        <f t="shared" ref="L63:L67" si="31">TRUNC(F63*K63,2)</f>
        <v>0</v>
      </c>
      <c r="M63" s="63">
        <v>0.22670000000000001</v>
      </c>
      <c r="N63" s="24">
        <f t="shared" ref="N63:N67" si="32">TRUNC(L63*(1+M63),2)</f>
        <v>0</v>
      </c>
      <c r="O63" s="25">
        <f t="shared" ref="O63:O67" si="33">N63+J63</f>
        <v>3722.26</v>
      </c>
    </row>
    <row r="64" spans="1:15" x14ac:dyDescent="0.25">
      <c r="A64" s="2" t="s">
        <v>84</v>
      </c>
      <c r="B64" s="5" t="s">
        <v>41</v>
      </c>
      <c r="C64" s="5" t="s">
        <v>213</v>
      </c>
      <c r="D64" s="9" t="s">
        <v>332</v>
      </c>
      <c r="E64" s="11" t="s">
        <v>10</v>
      </c>
      <c r="F64" s="6">
        <v>1</v>
      </c>
      <c r="G64" s="24">
        <v>3596</v>
      </c>
      <c r="H64" s="24">
        <f t="shared" si="29"/>
        <v>3596</v>
      </c>
      <c r="I64" s="63">
        <v>0.14180000000000001</v>
      </c>
      <c r="J64" s="24">
        <f t="shared" si="30"/>
        <v>4105.91</v>
      </c>
      <c r="K64" s="24">
        <v>2593.33</v>
      </c>
      <c r="L64" s="24">
        <f t="shared" si="31"/>
        <v>2593.33</v>
      </c>
      <c r="M64" s="63">
        <v>0.22670000000000001</v>
      </c>
      <c r="N64" s="24">
        <f t="shared" si="32"/>
        <v>3181.23</v>
      </c>
      <c r="O64" s="25">
        <f t="shared" si="33"/>
        <v>7287.1399999999994</v>
      </c>
    </row>
    <row r="65" spans="1:15" x14ac:dyDescent="0.25">
      <c r="A65" s="2" t="s">
        <v>85</v>
      </c>
      <c r="B65" s="5" t="s">
        <v>41</v>
      </c>
      <c r="C65" s="5" t="s">
        <v>213</v>
      </c>
      <c r="D65" s="9" t="s">
        <v>334</v>
      </c>
      <c r="E65" s="11" t="s">
        <v>10</v>
      </c>
      <c r="F65" s="6">
        <v>1</v>
      </c>
      <c r="G65" s="24">
        <v>725</v>
      </c>
      <c r="H65" s="24">
        <f t="shared" si="29"/>
        <v>725</v>
      </c>
      <c r="I65" s="63">
        <v>0.14180000000000001</v>
      </c>
      <c r="J65" s="24">
        <f t="shared" si="30"/>
        <v>827.8</v>
      </c>
      <c r="K65" s="24">
        <v>366.66</v>
      </c>
      <c r="L65" s="24">
        <f t="shared" si="31"/>
        <v>366.66</v>
      </c>
      <c r="M65" s="63">
        <v>0.22670000000000001</v>
      </c>
      <c r="N65" s="24">
        <f t="shared" si="32"/>
        <v>449.78</v>
      </c>
      <c r="O65" s="25">
        <f t="shared" si="33"/>
        <v>1277.58</v>
      </c>
    </row>
    <row r="66" spans="1:15" x14ac:dyDescent="0.25">
      <c r="A66" s="2" t="s">
        <v>86</v>
      </c>
      <c r="B66" s="5" t="s">
        <v>41</v>
      </c>
      <c r="C66" s="5" t="s">
        <v>213</v>
      </c>
      <c r="D66" s="23" t="s">
        <v>335</v>
      </c>
      <c r="E66" s="11" t="s">
        <v>10</v>
      </c>
      <c r="F66" s="6">
        <v>1</v>
      </c>
      <c r="G66" s="24">
        <v>950</v>
      </c>
      <c r="H66" s="24">
        <f t="shared" si="29"/>
        <v>950</v>
      </c>
      <c r="I66" s="63">
        <v>0.22670000000000001</v>
      </c>
      <c r="J66" s="24">
        <f t="shared" si="30"/>
        <v>1165.3599999999999</v>
      </c>
      <c r="K66" s="24">
        <v>616.66</v>
      </c>
      <c r="L66" s="24">
        <f t="shared" si="31"/>
        <v>616.66</v>
      </c>
      <c r="M66" s="63">
        <v>0.22670000000000001</v>
      </c>
      <c r="N66" s="24">
        <f t="shared" si="32"/>
        <v>756.45</v>
      </c>
      <c r="O66" s="25">
        <f t="shared" si="33"/>
        <v>1921.81</v>
      </c>
    </row>
    <row r="67" spans="1:15" ht="30" x14ac:dyDescent="0.25">
      <c r="A67" s="2" t="s">
        <v>87</v>
      </c>
      <c r="B67" s="5" t="s">
        <v>41</v>
      </c>
      <c r="C67" s="5" t="s">
        <v>213</v>
      </c>
      <c r="D67" s="9" t="s">
        <v>337</v>
      </c>
      <c r="E67" s="11" t="s">
        <v>10</v>
      </c>
      <c r="F67" s="6">
        <v>1</v>
      </c>
      <c r="G67" s="24">
        <v>6533.33</v>
      </c>
      <c r="H67" s="24">
        <f t="shared" si="29"/>
        <v>6533.33</v>
      </c>
      <c r="I67" s="63">
        <v>0.22670000000000001</v>
      </c>
      <c r="J67" s="24">
        <f t="shared" si="30"/>
        <v>8014.43</v>
      </c>
      <c r="K67" s="24">
        <v>3000</v>
      </c>
      <c r="L67" s="24">
        <f t="shared" si="31"/>
        <v>3000</v>
      </c>
      <c r="M67" s="63">
        <v>0.22670000000000001</v>
      </c>
      <c r="N67" s="24">
        <f t="shared" si="32"/>
        <v>3680.1</v>
      </c>
      <c r="O67" s="25">
        <f t="shared" si="33"/>
        <v>11694.53</v>
      </c>
    </row>
    <row r="68" spans="1:15" x14ac:dyDescent="0.25">
      <c r="A68" s="7"/>
      <c r="B68" s="7"/>
      <c r="C68" s="7"/>
      <c r="D68" s="8" t="s">
        <v>18</v>
      </c>
      <c r="E68" s="8"/>
      <c r="F68" s="8"/>
      <c r="G68" s="26"/>
      <c r="H68" s="26"/>
      <c r="I68" s="26"/>
      <c r="J68" s="26"/>
      <c r="K68" s="26"/>
      <c r="L68" s="26"/>
      <c r="M68" s="26"/>
      <c r="N68" s="26"/>
      <c r="O68" s="27">
        <f>SUM(O63:O67)</f>
        <v>25903.32</v>
      </c>
    </row>
    <row r="69" spans="1:15" x14ac:dyDescent="0.25">
      <c r="A69" s="1"/>
      <c r="B69" s="1"/>
      <c r="C69" s="1"/>
      <c r="D69" s="17" t="s">
        <v>69</v>
      </c>
      <c r="E69" s="17"/>
      <c r="F69" s="17"/>
      <c r="G69" s="28"/>
      <c r="H69" s="28"/>
      <c r="I69" s="28"/>
      <c r="J69" s="30">
        <f>SUM(J4:J68)</f>
        <v>46619.57</v>
      </c>
      <c r="K69" s="30"/>
      <c r="L69" s="30"/>
      <c r="M69" s="30"/>
      <c r="N69" s="30">
        <f>SUM(N4:N68)</f>
        <v>19432.560000000001</v>
      </c>
      <c r="O69" s="28">
        <f>O9+O19+O25+O31+O35+O38+O46+O56+O61+O68</f>
        <v>66052.13</v>
      </c>
    </row>
    <row r="70" spans="1:15" x14ac:dyDescent="0.25">
      <c r="G70" s="31"/>
      <c r="H70" s="31"/>
      <c r="I70" s="31"/>
      <c r="J70" s="31"/>
      <c r="K70" s="31"/>
      <c r="L70" s="31"/>
      <c r="M70" s="31"/>
      <c r="N70" s="31"/>
      <c r="O70" s="31"/>
    </row>
    <row r="71" spans="1:15" ht="18.75" x14ac:dyDescent="0.3">
      <c r="A71" s="154" t="s">
        <v>174</v>
      </c>
      <c r="B71" s="155"/>
      <c r="G71" s="31"/>
      <c r="H71" s="31"/>
      <c r="I71" s="31"/>
      <c r="J71" s="31"/>
      <c r="K71" s="31"/>
      <c r="L71" s="31"/>
      <c r="M71" s="31"/>
      <c r="N71" s="31"/>
      <c r="O71" s="31"/>
    </row>
    <row r="72" spans="1:15" x14ac:dyDescent="0.25">
      <c r="A72" s="110" t="s">
        <v>175</v>
      </c>
      <c r="B72" s="111" t="s">
        <v>176</v>
      </c>
      <c r="C72" s="111"/>
      <c r="D72" s="111"/>
      <c r="E72" s="19" t="s">
        <v>338</v>
      </c>
      <c r="G72" s="31"/>
      <c r="H72" s="31"/>
      <c r="I72" s="31"/>
      <c r="J72" s="31"/>
      <c r="K72" s="31"/>
      <c r="L72" s="31"/>
      <c r="M72" s="31"/>
      <c r="N72" s="31"/>
      <c r="O72" s="31"/>
    </row>
    <row r="73" spans="1:15" x14ac:dyDescent="0.25">
      <c r="A73" s="110" t="s">
        <v>177</v>
      </c>
      <c r="B73" s="111" t="s">
        <v>178</v>
      </c>
      <c r="C73" s="111"/>
      <c r="D73" s="111"/>
      <c r="G73" s="31"/>
      <c r="H73" s="31"/>
      <c r="I73" s="31"/>
      <c r="J73" s="31"/>
      <c r="K73" s="31"/>
      <c r="L73" s="31"/>
      <c r="M73" s="31"/>
      <c r="N73" s="31"/>
      <c r="O73" s="31"/>
    </row>
    <row r="74" spans="1:15" x14ac:dyDescent="0.25">
      <c r="A74" s="110" t="s">
        <v>213</v>
      </c>
      <c r="B74" s="111" t="s">
        <v>179</v>
      </c>
      <c r="C74" s="111"/>
      <c r="D74" s="111"/>
      <c r="E74" s="19" t="s">
        <v>214</v>
      </c>
      <c r="G74" s="31"/>
      <c r="H74" s="31"/>
      <c r="I74" s="31"/>
      <c r="J74" s="31"/>
      <c r="K74" s="31"/>
      <c r="L74" s="31"/>
      <c r="M74" s="31"/>
      <c r="N74" s="31"/>
      <c r="O74" s="31"/>
    </row>
    <row r="75" spans="1:15" x14ac:dyDescent="0.25">
      <c r="A75" s="112" t="s">
        <v>212</v>
      </c>
      <c r="B75" s="113" t="s">
        <v>180</v>
      </c>
      <c r="C75" s="111"/>
      <c r="D75" s="111"/>
      <c r="E75" s="19" t="s">
        <v>215</v>
      </c>
      <c r="G75" s="31"/>
      <c r="H75" s="31"/>
      <c r="I75" s="31"/>
      <c r="J75" s="31"/>
      <c r="K75" s="31"/>
      <c r="L75" s="31"/>
      <c r="M75" s="31"/>
      <c r="N75" s="31"/>
      <c r="O75" s="31"/>
    </row>
    <row r="76" spans="1:15" x14ac:dyDescent="0.25">
      <c r="G76" s="31"/>
      <c r="H76" s="31"/>
      <c r="I76" s="31"/>
      <c r="J76" s="31"/>
      <c r="K76" s="31"/>
      <c r="L76" s="31"/>
      <c r="M76" s="31"/>
      <c r="N76" s="31"/>
      <c r="O76" s="31"/>
    </row>
    <row r="77" spans="1:15" x14ac:dyDescent="0.25">
      <c r="G77" s="31"/>
      <c r="H77" s="31"/>
      <c r="I77" s="31"/>
      <c r="J77" s="31"/>
      <c r="K77" s="31"/>
      <c r="L77" s="31"/>
      <c r="M77" s="31"/>
      <c r="N77" s="31"/>
      <c r="O77" s="31"/>
    </row>
    <row r="78" spans="1:15" x14ac:dyDescent="0.25">
      <c r="G78" s="31"/>
      <c r="H78" s="31"/>
      <c r="I78" s="31"/>
      <c r="J78" s="31"/>
      <c r="K78" s="31"/>
      <c r="L78" s="31"/>
      <c r="M78" s="31"/>
      <c r="N78" s="31"/>
      <c r="O78" s="31"/>
    </row>
    <row r="79" spans="1:15" x14ac:dyDescent="0.25">
      <c r="G79" s="31"/>
      <c r="H79" s="31"/>
      <c r="I79" s="31"/>
      <c r="J79" s="31"/>
      <c r="K79" s="31"/>
      <c r="L79" s="31"/>
      <c r="M79" s="31"/>
      <c r="N79" s="31"/>
      <c r="O79" s="31"/>
    </row>
    <row r="80" spans="1:15" x14ac:dyDescent="0.25">
      <c r="G80" s="31"/>
      <c r="H80" s="31"/>
      <c r="I80" s="31"/>
      <c r="J80" s="31"/>
      <c r="K80" s="31"/>
      <c r="L80" s="31"/>
      <c r="M80" s="31"/>
      <c r="N80" s="31"/>
      <c r="O80" s="31"/>
    </row>
    <row r="81" spans="7:15" x14ac:dyDescent="0.25">
      <c r="G81" s="31"/>
      <c r="H81" s="31"/>
      <c r="I81" s="31"/>
      <c r="J81" s="31"/>
      <c r="K81" s="31"/>
      <c r="L81" s="31"/>
      <c r="M81" s="31"/>
      <c r="N81" s="31"/>
      <c r="O81" s="31"/>
    </row>
    <row r="82" spans="7:15" x14ac:dyDescent="0.25">
      <c r="G82" s="31"/>
      <c r="H82" s="31"/>
      <c r="I82" s="31"/>
      <c r="J82" s="31"/>
      <c r="K82" s="31"/>
      <c r="L82" s="31"/>
      <c r="M82" s="31"/>
      <c r="N82" s="31"/>
      <c r="O82" s="31"/>
    </row>
    <row r="83" spans="7:15" x14ac:dyDescent="0.25">
      <c r="G83" s="31"/>
      <c r="H83" s="31"/>
      <c r="I83" s="31"/>
      <c r="J83" s="31"/>
      <c r="K83" s="31"/>
      <c r="L83" s="31"/>
      <c r="M83" s="31"/>
      <c r="N83" s="31"/>
      <c r="O83" s="31"/>
    </row>
    <row r="84" spans="7:15" x14ac:dyDescent="0.25">
      <c r="G84" s="31"/>
      <c r="H84" s="31"/>
      <c r="I84" s="31"/>
      <c r="J84" s="31"/>
      <c r="K84" s="31"/>
      <c r="L84" s="31"/>
      <c r="M84" s="31"/>
      <c r="N84" s="31"/>
      <c r="O84" s="31"/>
    </row>
    <row r="85" spans="7:15" x14ac:dyDescent="0.25">
      <c r="G85" s="31"/>
      <c r="H85" s="31"/>
      <c r="I85" s="31"/>
      <c r="J85" s="31"/>
      <c r="K85" s="31"/>
      <c r="L85" s="31"/>
      <c r="M85" s="31"/>
      <c r="N85" s="31"/>
      <c r="O85" s="31"/>
    </row>
    <row r="86" spans="7:15" x14ac:dyDescent="0.25">
      <c r="G86" s="31"/>
      <c r="H86" s="31"/>
      <c r="I86" s="31"/>
      <c r="J86" s="31"/>
      <c r="K86" s="31"/>
      <c r="L86" s="31"/>
      <c r="M86" s="31"/>
      <c r="N86" s="31"/>
      <c r="O86" s="31"/>
    </row>
    <row r="87" spans="7:15" x14ac:dyDescent="0.25">
      <c r="G87" s="31"/>
      <c r="H87" s="31"/>
      <c r="I87" s="31"/>
      <c r="J87" s="31"/>
      <c r="K87" s="31"/>
      <c r="L87" s="31"/>
      <c r="M87" s="31"/>
      <c r="N87" s="31"/>
      <c r="O87" s="31"/>
    </row>
    <row r="88" spans="7:15" x14ac:dyDescent="0.25">
      <c r="G88" s="31"/>
      <c r="H88" s="31"/>
      <c r="I88" s="31"/>
      <c r="J88" s="31"/>
      <c r="K88" s="31"/>
      <c r="L88" s="31"/>
      <c r="M88" s="31"/>
      <c r="N88" s="31"/>
      <c r="O88" s="31"/>
    </row>
    <row r="89" spans="7:15" x14ac:dyDescent="0.25">
      <c r="G89" s="31"/>
      <c r="H89" s="31"/>
      <c r="I89" s="31"/>
      <c r="J89" s="31"/>
      <c r="K89" s="31"/>
      <c r="L89" s="31"/>
      <c r="M89" s="31"/>
      <c r="N89" s="31"/>
      <c r="O89" s="31"/>
    </row>
    <row r="90" spans="7:15" x14ac:dyDescent="0.25">
      <c r="G90" s="31"/>
      <c r="H90" s="31"/>
      <c r="I90" s="31"/>
      <c r="J90" s="31"/>
      <c r="K90" s="31"/>
      <c r="L90" s="31"/>
      <c r="M90" s="31"/>
      <c r="N90" s="31"/>
      <c r="O90" s="31"/>
    </row>
    <row r="91" spans="7:15" x14ac:dyDescent="0.25">
      <c r="G91" s="31"/>
      <c r="H91" s="31"/>
      <c r="I91" s="31"/>
      <c r="J91" s="31"/>
      <c r="K91" s="31"/>
      <c r="L91" s="31"/>
      <c r="M91" s="31"/>
      <c r="N91" s="31"/>
      <c r="O91" s="31"/>
    </row>
  </sheetData>
  <mergeCells count="5">
    <mergeCell ref="O1:O2"/>
    <mergeCell ref="G1:J1"/>
    <mergeCell ref="K1:N1"/>
    <mergeCell ref="B2:C2"/>
    <mergeCell ref="B1:C1"/>
  </mergeCells>
  <pageMargins left="0.51181102362204722" right="0.51181102362204722" top="0.78740157480314965" bottom="0.78740157480314965" header="0.31496062992125984" footer="0.31496062992125984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E20" sqref="E20"/>
    </sheetView>
  </sheetViews>
  <sheetFormatPr defaultRowHeight="15" x14ac:dyDescent="0.25"/>
  <cols>
    <col min="1" max="1" width="4.5703125" customWidth="1"/>
    <col min="2" max="2" width="25.42578125" customWidth="1"/>
    <col min="3" max="3" width="16.5703125" customWidth="1"/>
    <col min="4" max="4" width="16" customWidth="1"/>
    <col min="5" max="5" width="19.7109375" customWidth="1"/>
  </cols>
  <sheetData>
    <row r="1" spans="1:5" ht="18.75" x14ac:dyDescent="0.3">
      <c r="A1" s="214" t="s">
        <v>308</v>
      </c>
      <c r="B1" s="214"/>
      <c r="C1" s="214"/>
      <c r="D1" s="214"/>
      <c r="E1" s="214"/>
    </row>
    <row r="2" spans="1:5" ht="15.75" thickBot="1" x14ac:dyDescent="0.3"/>
    <row r="3" spans="1:5" ht="15.75" thickBot="1" x14ac:dyDescent="0.3">
      <c r="A3" s="163"/>
      <c r="B3" s="165" t="s">
        <v>309</v>
      </c>
      <c r="C3" s="165" t="s">
        <v>295</v>
      </c>
      <c r="D3" s="165" t="s">
        <v>296</v>
      </c>
      <c r="E3" s="169" t="s">
        <v>310</v>
      </c>
    </row>
    <row r="4" spans="1:5" x14ac:dyDescent="0.25">
      <c r="A4" s="161">
        <v>1</v>
      </c>
      <c r="B4" s="164" t="s">
        <v>297</v>
      </c>
      <c r="C4" s="166">
        <v>3531.18</v>
      </c>
      <c r="D4" s="167"/>
      <c r="E4" s="168">
        <f>SUM(C4:D4)</f>
        <v>3531.18</v>
      </c>
    </row>
    <row r="5" spans="1:5" x14ac:dyDescent="0.25">
      <c r="A5" s="161">
        <v>2</v>
      </c>
      <c r="B5" s="110" t="s">
        <v>298</v>
      </c>
      <c r="C5" s="162">
        <v>1072.94</v>
      </c>
      <c r="D5" s="156"/>
      <c r="E5" s="157">
        <f t="shared" ref="E5:E13" si="0">SUM(C5:D5)</f>
        <v>1072.94</v>
      </c>
    </row>
    <row r="6" spans="1:5" x14ac:dyDescent="0.25">
      <c r="A6" s="161">
        <v>3</v>
      </c>
      <c r="B6" s="110" t="s">
        <v>299</v>
      </c>
      <c r="C6" s="162">
        <v>2502.13</v>
      </c>
      <c r="D6" s="156"/>
      <c r="E6" s="157">
        <f t="shared" si="0"/>
        <v>2502.13</v>
      </c>
    </row>
    <row r="7" spans="1:5" x14ac:dyDescent="0.25">
      <c r="A7" s="161">
        <v>4</v>
      </c>
      <c r="B7" s="110" t="s">
        <v>300</v>
      </c>
      <c r="C7" s="162">
        <v>6232.47</v>
      </c>
      <c r="D7" s="156"/>
      <c r="E7" s="157">
        <f t="shared" si="0"/>
        <v>6232.47</v>
      </c>
    </row>
    <row r="8" spans="1:5" x14ac:dyDescent="0.25">
      <c r="A8" s="161">
        <v>5</v>
      </c>
      <c r="B8" s="110" t="s">
        <v>301</v>
      </c>
      <c r="C8" s="162">
        <v>722.14</v>
      </c>
      <c r="D8" s="156"/>
      <c r="E8" s="157">
        <f t="shared" si="0"/>
        <v>722.14</v>
      </c>
    </row>
    <row r="9" spans="1:5" x14ac:dyDescent="0.25">
      <c r="A9" s="161">
        <v>6</v>
      </c>
      <c r="B9" s="110" t="s">
        <v>302</v>
      </c>
      <c r="C9" s="162">
        <v>504.5</v>
      </c>
      <c r="D9" s="156"/>
      <c r="E9" s="157">
        <f t="shared" si="0"/>
        <v>504.5</v>
      </c>
    </row>
    <row r="10" spans="1:5" x14ac:dyDescent="0.25">
      <c r="A10" s="161">
        <v>7</v>
      </c>
      <c r="B10" s="110" t="s">
        <v>303</v>
      </c>
      <c r="C10" s="162">
        <v>13576.03</v>
      </c>
      <c r="D10" s="156"/>
      <c r="E10" s="157">
        <f t="shared" si="0"/>
        <v>13576.03</v>
      </c>
    </row>
    <row r="11" spans="1:5" x14ac:dyDescent="0.25">
      <c r="A11" s="161">
        <v>8</v>
      </c>
      <c r="B11" s="110" t="s">
        <v>304</v>
      </c>
      <c r="C11" s="156"/>
      <c r="D11" s="162">
        <v>9176.98</v>
      </c>
      <c r="E11" s="157">
        <f t="shared" si="0"/>
        <v>9176.98</v>
      </c>
    </row>
    <row r="12" spans="1:5" x14ac:dyDescent="0.25">
      <c r="A12" s="161">
        <v>9</v>
      </c>
      <c r="B12" s="110" t="s">
        <v>305</v>
      </c>
      <c r="C12" s="156"/>
      <c r="D12" s="162">
        <v>2830.44</v>
      </c>
      <c r="E12" s="157">
        <f t="shared" si="0"/>
        <v>2830.44</v>
      </c>
    </row>
    <row r="13" spans="1:5" x14ac:dyDescent="0.25">
      <c r="A13" s="161">
        <v>10</v>
      </c>
      <c r="B13" s="110" t="s">
        <v>306</v>
      </c>
      <c r="C13" s="156"/>
      <c r="D13" s="162">
        <v>25903.32</v>
      </c>
      <c r="E13" s="157">
        <f t="shared" si="0"/>
        <v>25903.32</v>
      </c>
    </row>
    <row r="14" spans="1:5" x14ac:dyDescent="0.25">
      <c r="A14" s="110"/>
      <c r="B14" s="160" t="s">
        <v>307</v>
      </c>
      <c r="C14" s="159">
        <f>SUM(C4:C13)</f>
        <v>28141.39</v>
      </c>
      <c r="D14" s="159">
        <f>SUM(D11:D13)</f>
        <v>37910.74</v>
      </c>
      <c r="E14" s="158">
        <f>SUM(C14:D14)</f>
        <v>66052.13</v>
      </c>
    </row>
    <row r="21" spans="8:8" x14ac:dyDescent="0.25">
      <c r="H21" s="27"/>
    </row>
  </sheetData>
  <mergeCells count="1">
    <mergeCell ref="A1:E1"/>
  </mergeCells>
  <pageMargins left="1" right="1" top="1" bottom="1" header="0.5" footer="0.5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61"/>
  <sheetViews>
    <sheetView zoomScale="85" zoomScaleNormal="85" workbookViewId="0">
      <selection activeCell="A20" sqref="A20:A22"/>
    </sheetView>
  </sheetViews>
  <sheetFormatPr defaultRowHeight="15" x14ac:dyDescent="0.25"/>
  <cols>
    <col min="1" max="1" width="50" customWidth="1"/>
    <col min="2" max="2" width="33.85546875" customWidth="1"/>
    <col min="3" max="3" width="14.42578125" customWidth="1"/>
    <col min="4" max="4" width="14.85546875" customWidth="1"/>
    <col min="5" max="5" width="10.85546875" style="19" bestFit="1" customWidth="1"/>
    <col min="6" max="6" width="15.42578125" style="19" customWidth="1"/>
    <col min="7" max="7" width="9.42578125" style="19" bestFit="1" customWidth="1"/>
    <col min="8" max="8" width="7.140625" style="19" bestFit="1" customWidth="1"/>
    <col min="9" max="9" width="17.28515625" style="19" bestFit="1" customWidth="1"/>
    <col min="10" max="10" width="18" style="19" bestFit="1" customWidth="1"/>
    <col min="11" max="11" width="9.42578125" style="19" bestFit="1" customWidth="1"/>
    <col min="12" max="12" width="7.140625" style="19" bestFit="1" customWidth="1"/>
    <col min="13" max="13" width="17.28515625" style="19" bestFit="1" customWidth="1"/>
    <col min="14" max="14" width="14.85546875" style="19" bestFit="1" customWidth="1"/>
  </cols>
  <sheetData>
    <row r="1" spans="1:97" s="21" customFormat="1" x14ac:dyDescent="0.25">
      <c r="A1" s="5"/>
      <c r="B1" s="5"/>
      <c r="C1" s="5" t="s">
        <v>324</v>
      </c>
      <c r="D1" s="5" t="s">
        <v>333</v>
      </c>
      <c r="E1" s="33"/>
      <c r="F1" s="33"/>
      <c r="G1" s="230"/>
      <c r="H1" s="230"/>
      <c r="I1" s="230"/>
      <c r="J1" s="230"/>
      <c r="K1" s="230"/>
      <c r="L1" s="230"/>
      <c r="M1" s="230"/>
      <c r="N1" s="230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</row>
    <row r="2" spans="1:97" x14ac:dyDescent="0.25">
      <c r="A2" s="231" t="s">
        <v>92</v>
      </c>
      <c r="B2" s="48" t="s">
        <v>89</v>
      </c>
      <c r="C2" s="48"/>
      <c r="D2" s="49">
        <v>28.09</v>
      </c>
      <c r="E2" s="234">
        <v>43643</v>
      </c>
      <c r="F2" s="53" t="s">
        <v>139</v>
      </c>
      <c r="G2" s="35"/>
      <c r="H2" s="35"/>
      <c r="I2" s="35"/>
      <c r="J2" s="35"/>
      <c r="K2" s="35"/>
      <c r="L2" s="35"/>
      <c r="M2" s="35"/>
      <c r="N2" s="230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</row>
    <row r="3" spans="1:97" x14ac:dyDescent="0.25">
      <c r="A3" s="232"/>
      <c r="B3" s="48" t="s">
        <v>90</v>
      </c>
      <c r="C3" s="48"/>
      <c r="D3" s="50">
        <v>33</v>
      </c>
      <c r="E3" s="235"/>
      <c r="F3" s="53" t="s">
        <v>137</v>
      </c>
      <c r="G3" s="37"/>
      <c r="H3" s="37"/>
      <c r="I3" s="37"/>
      <c r="J3" s="37"/>
      <c r="K3" s="37"/>
      <c r="L3" s="37"/>
      <c r="M3" s="37"/>
      <c r="N3" s="37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</row>
    <row r="4" spans="1:97" x14ac:dyDescent="0.25">
      <c r="A4" s="233"/>
      <c r="B4" s="48" t="s">
        <v>91</v>
      </c>
      <c r="C4" s="48"/>
      <c r="D4" s="50">
        <v>42</v>
      </c>
      <c r="E4" s="236"/>
      <c r="F4" s="53" t="s">
        <v>138</v>
      </c>
      <c r="G4" s="38"/>
      <c r="H4" s="39"/>
      <c r="I4" s="38"/>
      <c r="J4" s="38"/>
      <c r="K4" s="38"/>
      <c r="L4" s="39"/>
      <c r="M4" s="38"/>
      <c r="N4" s="40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</row>
    <row r="5" spans="1:97" x14ac:dyDescent="0.25">
      <c r="A5" s="237" t="s">
        <v>97</v>
      </c>
      <c r="B5" s="55" t="s">
        <v>93</v>
      </c>
      <c r="C5" s="55"/>
      <c r="D5" s="46">
        <v>51.26</v>
      </c>
      <c r="E5" s="240">
        <v>43644</v>
      </c>
      <c r="F5" s="53" t="s">
        <v>94</v>
      </c>
      <c r="G5" s="38"/>
      <c r="H5" s="39"/>
      <c r="I5" s="38"/>
      <c r="J5" s="38"/>
      <c r="K5" s="38"/>
      <c r="L5" s="39"/>
      <c r="M5" s="38"/>
      <c r="N5" s="40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</row>
    <row r="6" spans="1:97" x14ac:dyDescent="0.25">
      <c r="A6" s="238"/>
      <c r="B6" s="5" t="s">
        <v>96</v>
      </c>
      <c r="C6" s="5"/>
      <c r="D6" s="46">
        <v>44.9</v>
      </c>
      <c r="E6" s="241"/>
      <c r="F6" s="53" t="s">
        <v>95</v>
      </c>
      <c r="G6" s="38"/>
      <c r="H6" s="39"/>
      <c r="I6" s="38"/>
      <c r="J6" s="38"/>
      <c r="K6" s="38"/>
      <c r="L6" s="39"/>
      <c r="M6" s="38"/>
      <c r="N6" s="40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</row>
    <row r="7" spans="1:97" x14ac:dyDescent="0.25">
      <c r="A7" s="239"/>
      <c r="B7" s="5" t="s">
        <v>98</v>
      </c>
      <c r="C7" s="5"/>
      <c r="D7" s="46">
        <v>41.9</v>
      </c>
      <c r="E7" s="242"/>
      <c r="F7" s="53" t="s">
        <v>99</v>
      </c>
      <c r="G7" s="38"/>
      <c r="H7" s="39"/>
      <c r="I7" s="38"/>
      <c r="J7" s="38"/>
      <c r="K7" s="38"/>
      <c r="L7" s="39"/>
      <c r="M7" s="38"/>
      <c r="N7" s="40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</row>
    <row r="8" spans="1:97" x14ac:dyDescent="0.25">
      <c r="A8" s="237" t="s">
        <v>334</v>
      </c>
      <c r="B8" s="48" t="s">
        <v>325</v>
      </c>
      <c r="C8" s="46">
        <v>380</v>
      </c>
      <c r="D8" s="46">
        <v>895</v>
      </c>
      <c r="E8" s="240">
        <v>43644</v>
      </c>
      <c r="F8" s="53" t="s">
        <v>100</v>
      </c>
      <c r="G8" s="38"/>
      <c r="H8" s="39"/>
      <c r="I8" s="38"/>
      <c r="J8" s="38"/>
      <c r="K8" s="38"/>
      <c r="L8" s="39"/>
      <c r="M8" s="38"/>
      <c r="N8" s="40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</row>
    <row r="9" spans="1:97" x14ac:dyDescent="0.25">
      <c r="A9" s="238"/>
      <c r="B9" s="48" t="s">
        <v>326</v>
      </c>
      <c r="C9" s="46">
        <v>450</v>
      </c>
      <c r="D9" s="50">
        <v>650</v>
      </c>
      <c r="E9" s="241"/>
      <c r="F9" s="53" t="s">
        <v>101</v>
      </c>
      <c r="G9" s="37"/>
      <c r="H9" s="37"/>
      <c r="I9" s="37"/>
      <c r="J9" s="37"/>
      <c r="K9" s="37"/>
      <c r="L9" s="37"/>
      <c r="M9" s="37"/>
      <c r="N9" s="41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</row>
    <row r="10" spans="1:97" x14ac:dyDescent="0.25">
      <c r="A10" s="238"/>
      <c r="B10" s="5" t="s">
        <v>323</v>
      </c>
      <c r="C10" s="46">
        <v>270</v>
      </c>
      <c r="D10" s="50">
        <v>630</v>
      </c>
      <c r="E10" s="241"/>
      <c r="F10" s="53" t="s">
        <v>321</v>
      </c>
      <c r="G10" s="37"/>
      <c r="H10" s="37"/>
      <c r="I10" s="37"/>
      <c r="J10" s="37"/>
      <c r="K10" s="37"/>
      <c r="L10" s="37"/>
      <c r="M10" s="37"/>
      <c r="N10" s="41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</row>
    <row r="11" spans="1:97" x14ac:dyDescent="0.25">
      <c r="A11" s="239"/>
      <c r="B11" s="183" t="s">
        <v>198</v>
      </c>
      <c r="C11" s="202">
        <v>366.66</v>
      </c>
      <c r="D11" s="184">
        <v>725</v>
      </c>
      <c r="E11" s="242"/>
      <c r="F11" s="53" t="s">
        <v>102</v>
      </c>
      <c r="G11" s="37"/>
      <c r="H11" s="37"/>
      <c r="I11" s="37"/>
      <c r="J11" s="37"/>
      <c r="K11" s="37"/>
      <c r="L11" s="37"/>
      <c r="M11" s="37"/>
      <c r="N11" s="37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</row>
    <row r="12" spans="1:97" x14ac:dyDescent="0.25">
      <c r="A12" s="249" t="s">
        <v>332</v>
      </c>
      <c r="B12" s="48" t="s">
        <v>325</v>
      </c>
      <c r="C12" s="50">
        <v>4520</v>
      </c>
      <c r="D12" s="50">
        <v>1450</v>
      </c>
      <c r="E12" s="56">
        <v>43738</v>
      </c>
      <c r="F12" s="53" t="s">
        <v>331</v>
      </c>
      <c r="G12" s="37"/>
      <c r="H12" s="37"/>
      <c r="I12" s="37"/>
      <c r="J12" s="37"/>
      <c r="K12" s="37"/>
      <c r="L12" s="37"/>
      <c r="M12" s="37"/>
      <c r="N12" s="37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</row>
    <row r="13" spans="1:97" x14ac:dyDescent="0.25">
      <c r="A13" s="250"/>
      <c r="B13" s="48" t="s">
        <v>326</v>
      </c>
      <c r="C13" s="50">
        <v>2480</v>
      </c>
      <c r="D13" s="50">
        <v>3720</v>
      </c>
      <c r="E13" s="56">
        <v>43732</v>
      </c>
      <c r="F13" s="53" t="s">
        <v>329</v>
      </c>
      <c r="G13" s="37"/>
      <c r="H13" s="37"/>
      <c r="I13" s="37"/>
      <c r="J13" s="37"/>
      <c r="K13" s="37"/>
      <c r="L13" s="37"/>
      <c r="M13" s="37"/>
      <c r="N13" s="37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</row>
    <row r="14" spans="1:97" x14ac:dyDescent="0.25">
      <c r="A14" s="250"/>
      <c r="B14" s="48" t="s">
        <v>320</v>
      </c>
      <c r="C14" s="50">
        <v>780</v>
      </c>
      <c r="D14" s="50">
        <v>5620</v>
      </c>
      <c r="E14" s="56">
        <v>43719</v>
      </c>
      <c r="F14" s="53" t="s">
        <v>322</v>
      </c>
      <c r="G14" s="37"/>
      <c r="H14" s="37"/>
      <c r="I14" s="37"/>
      <c r="J14" s="37"/>
      <c r="K14" s="37"/>
      <c r="L14" s="37"/>
      <c r="M14" s="37"/>
      <c r="N14" s="37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</row>
    <row r="15" spans="1:97" x14ac:dyDescent="0.25">
      <c r="A15" s="251"/>
      <c r="B15" s="201" t="s">
        <v>198</v>
      </c>
      <c r="C15" s="204">
        <v>2593.33</v>
      </c>
      <c r="D15" s="184">
        <v>3596</v>
      </c>
      <c r="E15" s="181"/>
      <c r="F15" s="53"/>
      <c r="G15" s="37"/>
      <c r="H15" s="37"/>
      <c r="I15" s="37"/>
      <c r="J15" s="37"/>
      <c r="K15" s="37"/>
      <c r="L15" s="37"/>
      <c r="M15" s="37"/>
      <c r="N15" s="37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</row>
    <row r="16" spans="1:97" x14ac:dyDescent="0.25">
      <c r="A16" s="199" t="s">
        <v>335</v>
      </c>
      <c r="B16" s="48" t="s">
        <v>327</v>
      </c>
      <c r="C16" s="205">
        <v>720</v>
      </c>
      <c r="D16" s="50">
        <v>1080</v>
      </c>
      <c r="E16" s="56">
        <v>43732</v>
      </c>
      <c r="F16" s="53" t="s">
        <v>330</v>
      </c>
      <c r="G16" s="37"/>
      <c r="H16" s="37"/>
      <c r="I16" s="37"/>
      <c r="J16" s="37"/>
      <c r="K16" s="37"/>
      <c r="L16" s="37"/>
      <c r="M16" s="37"/>
      <c r="N16" s="37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</row>
    <row r="17" spans="1:97" x14ac:dyDescent="0.25">
      <c r="A17" s="200"/>
      <c r="B17" s="48" t="s">
        <v>320</v>
      </c>
      <c r="C17" s="205">
        <v>480</v>
      </c>
      <c r="D17" s="50">
        <v>1120</v>
      </c>
      <c r="E17" s="56">
        <v>43719</v>
      </c>
      <c r="F17" s="53" t="s">
        <v>322</v>
      </c>
      <c r="G17" s="37"/>
      <c r="H17" s="37"/>
      <c r="I17" s="37"/>
      <c r="J17" s="37"/>
      <c r="K17" s="37"/>
      <c r="L17" s="37"/>
      <c r="M17" s="37"/>
      <c r="N17" s="37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</row>
    <row r="18" spans="1:97" x14ac:dyDescent="0.25">
      <c r="A18" s="178"/>
      <c r="B18" s="48" t="s">
        <v>325</v>
      </c>
      <c r="C18" s="205">
        <v>650</v>
      </c>
      <c r="D18" s="50">
        <v>1680</v>
      </c>
      <c r="E18" s="56">
        <v>43738</v>
      </c>
      <c r="F18" s="53" t="s">
        <v>328</v>
      </c>
      <c r="G18" s="37"/>
      <c r="H18" s="37"/>
      <c r="I18" s="37"/>
      <c r="J18" s="37"/>
      <c r="K18" s="37"/>
      <c r="L18" s="37"/>
      <c r="M18" s="37"/>
      <c r="N18" s="37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</row>
    <row r="19" spans="1:97" x14ac:dyDescent="0.25">
      <c r="A19" s="185"/>
      <c r="B19" s="201" t="s">
        <v>198</v>
      </c>
      <c r="C19" s="204">
        <v>616.66</v>
      </c>
      <c r="D19" s="184">
        <v>950</v>
      </c>
      <c r="E19" s="187"/>
      <c r="F19" s="53"/>
      <c r="G19" s="37"/>
      <c r="H19" s="37"/>
      <c r="I19" s="37"/>
      <c r="J19" s="37"/>
      <c r="K19" s="37"/>
      <c r="L19" s="37"/>
      <c r="M19" s="37"/>
      <c r="N19" s="37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</row>
    <row r="20" spans="1:97" ht="15.75" customHeight="1" x14ac:dyDescent="0.25">
      <c r="A20" s="246" t="s">
        <v>336</v>
      </c>
      <c r="B20" s="48" t="s">
        <v>327</v>
      </c>
      <c r="C20" s="205">
        <v>3900</v>
      </c>
      <c r="D20" s="46">
        <v>5800</v>
      </c>
      <c r="E20" s="56">
        <v>43732</v>
      </c>
      <c r="F20" s="54" t="s">
        <v>111</v>
      </c>
      <c r="G20" s="38"/>
      <c r="H20" s="39"/>
      <c r="I20" s="38"/>
      <c r="J20" s="38"/>
      <c r="K20" s="38"/>
      <c r="L20" s="39"/>
      <c r="M20" s="38"/>
      <c r="N20" s="40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</row>
    <row r="21" spans="1:97" x14ac:dyDescent="0.25">
      <c r="A21" s="247"/>
      <c r="B21" s="48" t="s">
        <v>320</v>
      </c>
      <c r="C21" s="205">
        <v>2650</v>
      </c>
      <c r="D21" s="46">
        <v>6150</v>
      </c>
      <c r="E21" s="56">
        <v>43719</v>
      </c>
      <c r="F21" s="53" t="s">
        <v>112</v>
      </c>
      <c r="G21" s="38"/>
      <c r="H21" s="39"/>
      <c r="I21" s="38"/>
      <c r="J21" s="38"/>
      <c r="K21" s="38"/>
      <c r="L21" s="39"/>
      <c r="M21" s="38"/>
      <c r="N21" s="40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</row>
    <row r="22" spans="1:97" x14ac:dyDescent="0.25">
      <c r="A22" s="248"/>
      <c r="B22" s="48" t="s">
        <v>325</v>
      </c>
      <c r="C22" s="205">
        <v>2450</v>
      </c>
      <c r="D22" s="46">
        <v>7650</v>
      </c>
      <c r="E22" s="56">
        <v>43738</v>
      </c>
      <c r="F22" s="54" t="s">
        <v>113</v>
      </c>
      <c r="G22" s="38"/>
      <c r="H22" s="39"/>
      <c r="I22" s="38"/>
      <c r="J22" s="38"/>
      <c r="K22" s="38"/>
      <c r="L22" s="39"/>
      <c r="M22" s="38"/>
      <c r="N22" s="40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</row>
    <row r="23" spans="1:97" x14ac:dyDescent="0.25">
      <c r="A23" s="70"/>
      <c r="B23" s="201" t="s">
        <v>198</v>
      </c>
      <c r="C23" s="204">
        <v>3000</v>
      </c>
      <c r="D23" s="202">
        <v>6533.33</v>
      </c>
      <c r="E23" s="56"/>
      <c r="F23" s="53"/>
      <c r="G23" s="38"/>
      <c r="H23" s="39"/>
      <c r="I23" s="38"/>
      <c r="J23" s="38"/>
      <c r="K23" s="38"/>
      <c r="L23" s="39"/>
      <c r="M23" s="38"/>
      <c r="N23" s="40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</row>
    <row r="24" spans="1:97" x14ac:dyDescent="0.25">
      <c r="A24" s="52" t="s">
        <v>124</v>
      </c>
      <c r="B24" s="5" t="s">
        <v>125</v>
      </c>
      <c r="C24" s="5"/>
      <c r="D24" s="46">
        <v>49.99</v>
      </c>
      <c r="E24" s="56">
        <v>43648</v>
      </c>
      <c r="F24" s="53" t="s">
        <v>123</v>
      </c>
      <c r="G24" s="38"/>
      <c r="H24" s="39"/>
      <c r="I24" s="38"/>
      <c r="J24" s="43"/>
      <c r="K24" s="38"/>
      <c r="L24" s="39"/>
      <c r="M24" s="38"/>
      <c r="N24" s="40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</row>
    <row r="25" spans="1:97" x14ac:dyDescent="0.25">
      <c r="A25" s="52" t="s">
        <v>124</v>
      </c>
      <c r="B25" s="5" t="s">
        <v>195</v>
      </c>
      <c r="C25" s="5"/>
      <c r="D25" s="46">
        <v>147</v>
      </c>
      <c r="E25" s="56">
        <v>43655</v>
      </c>
      <c r="F25" s="53" t="s">
        <v>196</v>
      </c>
      <c r="G25" s="38"/>
      <c r="H25" s="39"/>
      <c r="I25" s="38"/>
      <c r="J25" s="38"/>
      <c r="K25" s="38"/>
      <c r="L25" s="39"/>
      <c r="M25" s="38"/>
      <c r="N25" s="40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</row>
    <row r="26" spans="1:97" x14ac:dyDescent="0.25">
      <c r="A26" s="52" t="s">
        <v>124</v>
      </c>
      <c r="B26" s="5" t="s">
        <v>132</v>
      </c>
      <c r="C26" s="5"/>
      <c r="D26" s="46">
        <v>190</v>
      </c>
      <c r="E26" s="56">
        <v>43655</v>
      </c>
      <c r="F26" s="54" t="s">
        <v>197</v>
      </c>
      <c r="G26" s="38"/>
      <c r="H26" s="39"/>
      <c r="I26" s="38"/>
      <c r="J26" s="43"/>
      <c r="K26" s="38"/>
      <c r="L26" s="39"/>
      <c r="M26" s="38"/>
      <c r="N26" s="40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</row>
    <row r="27" spans="1:97" x14ac:dyDescent="0.25">
      <c r="A27" s="122"/>
      <c r="B27" s="203" t="s">
        <v>198</v>
      </c>
      <c r="C27" s="123"/>
      <c r="D27" s="124">
        <f>(D24+D25+D26)/3</f>
        <v>128.99666666666667</v>
      </c>
      <c r="E27" s="186"/>
      <c r="F27" s="54"/>
      <c r="G27" s="38"/>
      <c r="H27" s="39"/>
      <c r="I27" s="38"/>
      <c r="J27" s="43"/>
      <c r="K27" s="38"/>
      <c r="L27" s="39"/>
      <c r="M27" s="38"/>
      <c r="N27" s="40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</row>
    <row r="28" spans="1:97" x14ac:dyDescent="0.25">
      <c r="A28" s="243" t="s">
        <v>135</v>
      </c>
      <c r="B28" s="48" t="s">
        <v>91</v>
      </c>
      <c r="C28" s="48"/>
      <c r="D28" s="72">
        <v>199.9</v>
      </c>
      <c r="E28" s="234">
        <v>43649</v>
      </c>
      <c r="F28" s="54" t="s">
        <v>130</v>
      </c>
      <c r="G28" s="37"/>
      <c r="H28" s="37"/>
      <c r="I28" s="37"/>
      <c r="J28" s="37"/>
      <c r="K28" s="37"/>
      <c r="L28" s="37"/>
      <c r="M28" s="37"/>
      <c r="N28" s="37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</row>
    <row r="29" spans="1:97" x14ac:dyDescent="0.25">
      <c r="A29" s="244"/>
      <c r="B29" s="5" t="s">
        <v>132</v>
      </c>
      <c r="C29" s="5"/>
      <c r="D29" s="73">
        <v>94</v>
      </c>
      <c r="E29" s="235"/>
      <c r="F29" s="54" t="s">
        <v>131</v>
      </c>
      <c r="G29" s="38"/>
      <c r="H29" s="39"/>
      <c r="I29" s="38"/>
      <c r="J29" s="38"/>
      <c r="K29" s="38"/>
      <c r="L29" s="39"/>
      <c r="M29" s="38"/>
      <c r="N29" s="40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</row>
    <row r="30" spans="1:97" x14ac:dyDescent="0.25">
      <c r="A30" s="244"/>
      <c r="B30" s="5" t="s">
        <v>132</v>
      </c>
      <c r="C30" s="5"/>
      <c r="D30" s="73">
        <v>92</v>
      </c>
      <c r="E30" s="235"/>
      <c r="F30" s="54" t="s">
        <v>133</v>
      </c>
      <c r="G30" s="38"/>
      <c r="H30" s="39"/>
      <c r="I30" s="38"/>
      <c r="J30" s="38"/>
      <c r="K30" s="38"/>
      <c r="L30" s="39"/>
      <c r="M30" s="38"/>
      <c r="N30" s="40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</row>
    <row r="31" spans="1:97" x14ac:dyDescent="0.25">
      <c r="A31" s="245"/>
      <c r="B31" s="5" t="s">
        <v>132</v>
      </c>
      <c r="C31" s="5"/>
      <c r="D31" s="73">
        <v>97.04</v>
      </c>
      <c r="E31" s="236"/>
      <c r="F31" s="54" t="s">
        <v>134</v>
      </c>
      <c r="G31" s="38"/>
      <c r="H31" s="39"/>
      <c r="I31" s="38"/>
      <c r="J31" s="38"/>
      <c r="K31" s="38"/>
      <c r="L31" s="39"/>
      <c r="M31" s="38"/>
      <c r="N31" s="40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</row>
    <row r="32" spans="1:97" x14ac:dyDescent="0.25">
      <c r="A32" s="5"/>
      <c r="B32" s="5" t="s">
        <v>136</v>
      </c>
      <c r="C32" s="5"/>
      <c r="D32" s="73">
        <v>120.73</v>
      </c>
      <c r="E32" s="5"/>
      <c r="F32" s="38"/>
      <c r="G32" s="38"/>
      <c r="H32" s="39"/>
      <c r="I32" s="38"/>
      <c r="J32" s="38"/>
      <c r="K32" s="38"/>
      <c r="L32" s="39"/>
      <c r="M32" s="38"/>
      <c r="N32" s="40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</row>
    <row r="33" spans="1:97" x14ac:dyDescent="0.25">
      <c r="A33" s="237" t="s">
        <v>140</v>
      </c>
      <c r="B33" s="5" t="s">
        <v>142</v>
      </c>
      <c r="C33" s="5"/>
      <c r="D33" s="47">
        <v>3996</v>
      </c>
      <c r="E33" s="56">
        <v>43654</v>
      </c>
      <c r="F33" s="53" t="s">
        <v>141</v>
      </c>
      <c r="G33" s="38"/>
      <c r="H33" s="39"/>
      <c r="I33" s="38"/>
      <c r="J33" s="38" t="s">
        <v>143</v>
      </c>
      <c r="K33" s="38"/>
      <c r="L33" s="39"/>
      <c r="M33" s="38"/>
      <c r="N33" s="40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</row>
    <row r="34" spans="1:97" x14ac:dyDescent="0.25">
      <c r="A34" s="238"/>
      <c r="B34" s="5" t="s">
        <v>144</v>
      </c>
      <c r="C34" s="5"/>
      <c r="D34" s="50">
        <v>2214</v>
      </c>
      <c r="E34" s="56">
        <v>43654</v>
      </c>
      <c r="F34" s="53" t="s">
        <v>145</v>
      </c>
      <c r="G34" s="37"/>
      <c r="H34" s="37"/>
      <c r="I34" s="37"/>
      <c r="J34" s="38" t="s">
        <v>143</v>
      </c>
      <c r="K34" s="37"/>
      <c r="L34" s="37"/>
      <c r="M34" s="37"/>
      <c r="N34" s="41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</row>
    <row r="35" spans="1:97" x14ac:dyDescent="0.25">
      <c r="A35" s="239"/>
      <c r="B35" s="5" t="s">
        <v>287</v>
      </c>
      <c r="C35" s="5"/>
      <c r="D35" s="50">
        <v>3350</v>
      </c>
      <c r="E35" s="56">
        <v>43655</v>
      </c>
      <c r="F35" s="38" t="s">
        <v>288</v>
      </c>
      <c r="G35" s="38"/>
      <c r="H35" s="39"/>
      <c r="I35" s="38"/>
      <c r="J35" s="38"/>
      <c r="K35" s="38"/>
      <c r="L35" s="39"/>
      <c r="M35" s="38"/>
      <c r="N35" s="40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</row>
    <row r="36" spans="1:97" x14ac:dyDescent="0.25">
      <c r="A36" s="74"/>
      <c r="B36" s="5" t="s">
        <v>290</v>
      </c>
      <c r="C36" s="5"/>
      <c r="D36" s="50">
        <v>3260</v>
      </c>
      <c r="E36" s="56">
        <v>43655</v>
      </c>
      <c r="F36" s="38" t="s">
        <v>289</v>
      </c>
      <c r="G36" s="38"/>
      <c r="H36" s="39"/>
      <c r="I36" s="38"/>
      <c r="J36" s="38"/>
      <c r="K36" s="38"/>
      <c r="L36" s="39"/>
      <c r="M36" s="38"/>
      <c r="N36" s="40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</row>
    <row r="37" spans="1:97" x14ac:dyDescent="0.25">
      <c r="A37" s="123"/>
      <c r="B37" s="123" t="s">
        <v>136</v>
      </c>
      <c r="C37" s="123"/>
      <c r="D37" s="125">
        <f>(D33+D34+D35)/3</f>
        <v>3186.6666666666665</v>
      </c>
      <c r="E37" s="126"/>
      <c r="F37" s="38"/>
      <c r="G37" s="38"/>
      <c r="H37" s="39"/>
      <c r="I37" s="38"/>
      <c r="J37" s="38"/>
      <c r="K37" s="38"/>
      <c r="L37" s="39"/>
      <c r="M37" s="38"/>
      <c r="N37" s="40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</row>
    <row r="38" spans="1:97" ht="30" x14ac:dyDescent="0.25">
      <c r="A38" s="117" t="s">
        <v>186</v>
      </c>
      <c r="B38" s="218" t="s">
        <v>189</v>
      </c>
      <c r="C38" s="177"/>
      <c r="D38" s="120">
        <v>303.2</v>
      </c>
      <c r="E38" s="71">
        <v>43655</v>
      </c>
      <c r="F38" s="221" t="s">
        <v>192</v>
      </c>
      <c r="G38" s="37"/>
      <c r="H38" s="37"/>
      <c r="I38" s="37"/>
      <c r="J38" s="37"/>
      <c r="K38" s="37"/>
      <c r="L38" s="37"/>
      <c r="M38" s="37"/>
      <c r="N38" s="41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</row>
    <row r="39" spans="1:97" ht="30" x14ac:dyDescent="0.25">
      <c r="A39" s="118" t="s">
        <v>187</v>
      </c>
      <c r="B39" s="219"/>
      <c r="C39" s="178"/>
      <c r="D39" s="121">
        <v>750.6</v>
      </c>
      <c r="E39" s="71">
        <v>43655</v>
      </c>
      <c r="F39" s="222"/>
      <c r="G39" s="37"/>
      <c r="H39" s="37"/>
      <c r="I39" s="37"/>
      <c r="J39" s="37"/>
      <c r="K39" s="37"/>
      <c r="L39" s="37"/>
      <c r="M39" s="37"/>
      <c r="N39" s="37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</row>
    <row r="40" spans="1:97" x14ac:dyDescent="0.25">
      <c r="A40" s="5" t="s">
        <v>188</v>
      </c>
      <c r="B40" s="220"/>
      <c r="C40" s="179"/>
      <c r="D40" s="119">
        <v>189.35</v>
      </c>
      <c r="E40" s="56">
        <v>43655</v>
      </c>
      <c r="F40" s="223"/>
      <c r="G40" s="38"/>
      <c r="H40" s="39"/>
      <c r="I40" s="38"/>
      <c r="J40" s="38"/>
      <c r="K40" s="38"/>
      <c r="L40" s="39"/>
      <c r="M40" s="38"/>
      <c r="N40" s="40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</row>
    <row r="41" spans="1:97" ht="30" x14ac:dyDescent="0.25">
      <c r="A41" s="117" t="s">
        <v>186</v>
      </c>
      <c r="B41" s="218" t="s">
        <v>190</v>
      </c>
      <c r="C41" s="177"/>
      <c r="D41" s="120">
        <v>229</v>
      </c>
      <c r="E41" s="71">
        <v>43655</v>
      </c>
      <c r="F41" s="224" t="s">
        <v>193</v>
      </c>
      <c r="G41" s="37"/>
      <c r="H41" s="37"/>
      <c r="I41" s="37"/>
      <c r="J41" s="37"/>
      <c r="K41" s="37"/>
      <c r="L41" s="37"/>
      <c r="M41" s="37"/>
      <c r="N41" s="41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</row>
    <row r="42" spans="1:97" ht="30" x14ac:dyDescent="0.25">
      <c r="A42" s="118" t="s">
        <v>187</v>
      </c>
      <c r="B42" s="219"/>
      <c r="C42" s="178"/>
      <c r="D42" s="121">
        <v>542</v>
      </c>
      <c r="E42" s="71">
        <v>43655</v>
      </c>
      <c r="F42" s="225"/>
      <c r="G42" s="37"/>
      <c r="H42" s="37"/>
      <c r="I42" s="37"/>
      <c r="J42" s="37"/>
      <c r="K42" s="37"/>
      <c r="L42" s="37"/>
      <c r="M42" s="37"/>
      <c r="N42" s="37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6"/>
    </row>
    <row r="43" spans="1:97" x14ac:dyDescent="0.25">
      <c r="A43" s="5" t="s">
        <v>188</v>
      </c>
      <c r="B43" s="220"/>
      <c r="C43" s="179"/>
      <c r="D43" s="12"/>
      <c r="E43" s="71">
        <v>43655</v>
      </c>
      <c r="F43" s="226"/>
      <c r="G43" s="38"/>
      <c r="H43" s="39"/>
      <c r="I43" s="38"/>
      <c r="J43" s="38"/>
      <c r="K43" s="38"/>
      <c r="L43" s="39"/>
      <c r="M43" s="38"/>
      <c r="N43" s="40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</row>
    <row r="44" spans="1:97" ht="30" x14ac:dyDescent="0.25">
      <c r="A44" s="117" t="s">
        <v>186</v>
      </c>
      <c r="B44" s="218" t="s">
        <v>191</v>
      </c>
      <c r="C44" s="177"/>
      <c r="D44" s="119">
        <v>251.05</v>
      </c>
      <c r="E44" s="71">
        <v>43655</v>
      </c>
      <c r="F44" s="227" t="s">
        <v>194</v>
      </c>
      <c r="G44" s="38"/>
      <c r="H44" s="39"/>
      <c r="I44" s="38"/>
      <c r="J44" s="38"/>
      <c r="K44" s="38"/>
      <c r="L44" s="39"/>
      <c r="M44" s="38"/>
      <c r="N44" s="40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</row>
    <row r="45" spans="1:97" ht="30" x14ac:dyDescent="0.25">
      <c r="A45" s="118" t="s">
        <v>187</v>
      </c>
      <c r="B45" s="219"/>
      <c r="C45" s="178"/>
      <c r="D45" s="119">
        <v>609.54</v>
      </c>
      <c r="E45" s="71">
        <v>43655</v>
      </c>
      <c r="F45" s="228"/>
      <c r="G45" s="38"/>
      <c r="H45" s="39"/>
      <c r="I45" s="38"/>
      <c r="J45" s="38"/>
      <c r="K45" s="38"/>
      <c r="L45" s="39"/>
      <c r="M45" s="38"/>
      <c r="N45" s="40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</row>
    <row r="46" spans="1:97" x14ac:dyDescent="0.25">
      <c r="A46" s="5" t="s">
        <v>188</v>
      </c>
      <c r="B46" s="220"/>
      <c r="C46" s="179"/>
      <c r="D46" s="119">
        <v>118</v>
      </c>
      <c r="E46" s="71">
        <v>43655</v>
      </c>
      <c r="F46" s="229"/>
      <c r="G46" s="38"/>
      <c r="H46" s="39"/>
      <c r="I46" s="38"/>
      <c r="J46" s="38"/>
      <c r="K46" s="38"/>
      <c r="L46" s="39"/>
      <c r="M46" s="38"/>
      <c r="N46" s="40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6"/>
    </row>
    <row r="47" spans="1:97" x14ac:dyDescent="0.25">
      <c r="A47" s="33"/>
      <c r="B47" s="33"/>
      <c r="C47" s="176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41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6"/>
    </row>
    <row r="48" spans="1:97" x14ac:dyDescent="0.25">
      <c r="A48" s="35"/>
      <c r="B48" s="35"/>
      <c r="C48" s="180"/>
      <c r="D48" s="215" t="s">
        <v>200</v>
      </c>
      <c r="E48" s="215"/>
      <c r="F48" s="37"/>
      <c r="G48" s="37"/>
      <c r="H48" s="37"/>
      <c r="I48" s="37"/>
      <c r="J48" s="37"/>
      <c r="K48" s="37"/>
      <c r="L48" s="37"/>
      <c r="M48" s="37"/>
      <c r="N48" s="37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</row>
    <row r="49" spans="1:97" x14ac:dyDescent="0.25">
      <c r="A49" s="33"/>
      <c r="B49" s="33"/>
      <c r="C49" s="176"/>
      <c r="D49" s="42"/>
      <c r="E49" s="33"/>
      <c r="F49" s="38"/>
      <c r="G49" s="38"/>
      <c r="H49" s="39"/>
      <c r="I49" s="38"/>
      <c r="J49" s="38"/>
      <c r="K49" s="38"/>
      <c r="L49" s="39"/>
      <c r="M49" s="38"/>
      <c r="N49" s="40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</row>
    <row r="50" spans="1:97" x14ac:dyDescent="0.25">
      <c r="A50" s="33"/>
      <c r="B50" s="33"/>
      <c r="C50" s="176"/>
      <c r="D50" s="216" t="s">
        <v>201</v>
      </c>
      <c r="E50" s="216"/>
      <c r="F50" s="38"/>
      <c r="G50" s="38"/>
      <c r="H50" s="39"/>
      <c r="I50" s="38"/>
      <c r="J50" s="38"/>
      <c r="K50" s="38"/>
      <c r="L50" s="39"/>
      <c r="M50" s="38"/>
      <c r="N50" s="40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6"/>
    </row>
    <row r="51" spans="1:97" x14ac:dyDescent="0.25">
      <c r="A51" s="33"/>
      <c r="B51" s="33"/>
      <c r="C51" s="176"/>
      <c r="D51" s="42"/>
      <c r="E51" s="33"/>
      <c r="F51" s="38"/>
      <c r="G51" s="38"/>
      <c r="H51" s="39"/>
      <c r="I51" s="38"/>
      <c r="J51" s="38"/>
      <c r="K51" s="38"/>
      <c r="L51" s="39"/>
      <c r="M51" s="38"/>
      <c r="N51" s="40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</row>
    <row r="52" spans="1:97" x14ac:dyDescent="0.25">
      <c r="A52" s="33"/>
      <c r="B52" s="33"/>
      <c r="C52" s="176"/>
      <c r="D52" s="217" t="s">
        <v>203</v>
      </c>
      <c r="E52" s="217"/>
      <c r="F52" s="38"/>
      <c r="G52" s="38"/>
      <c r="H52" s="39"/>
      <c r="I52" s="38"/>
      <c r="J52" s="38"/>
      <c r="K52" s="38"/>
      <c r="L52" s="39"/>
      <c r="M52" s="38"/>
      <c r="N52" s="40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6"/>
    </row>
    <row r="53" spans="1:97" x14ac:dyDescent="0.25">
      <c r="A53" s="33"/>
      <c r="B53" s="33"/>
      <c r="C53" s="176"/>
      <c r="D53" s="42"/>
      <c r="E53" s="33"/>
      <c r="F53" s="38"/>
      <c r="G53" s="38"/>
      <c r="H53" s="39"/>
      <c r="I53" s="38"/>
      <c r="J53" s="38"/>
      <c r="K53" s="38"/>
      <c r="L53" s="39"/>
      <c r="M53" s="38"/>
      <c r="N53" s="40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</row>
    <row r="54" spans="1:97" x14ac:dyDescent="0.25">
      <c r="A54" s="33"/>
      <c r="B54" s="33"/>
      <c r="C54" s="176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41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</row>
    <row r="55" spans="1:97" x14ac:dyDescent="0.25">
      <c r="A55" s="35"/>
      <c r="B55" s="35"/>
      <c r="C55" s="180"/>
      <c r="D55" s="44"/>
      <c r="E55" s="116">
        <f xml:space="preserve"> (D40+D46)/2</f>
        <v>153.67500000000001</v>
      </c>
      <c r="F55" s="37"/>
      <c r="G55" s="37"/>
      <c r="H55" s="37"/>
      <c r="I55" s="37"/>
      <c r="J55" s="37"/>
      <c r="K55" s="37"/>
      <c r="L55" s="37"/>
      <c r="M55" s="37"/>
      <c r="N55" s="37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</row>
    <row r="56" spans="1:97" x14ac:dyDescent="0.25">
      <c r="A56" s="33"/>
      <c r="B56" s="33"/>
      <c r="C56" s="176"/>
      <c r="D56" s="42"/>
      <c r="E56" s="33"/>
      <c r="F56" s="38"/>
      <c r="G56" s="38"/>
      <c r="H56" s="39"/>
      <c r="I56" s="38"/>
      <c r="J56" s="38"/>
      <c r="K56" s="38"/>
      <c r="L56" s="39"/>
      <c r="M56" s="38"/>
      <c r="N56" s="40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</row>
    <row r="57" spans="1:97" x14ac:dyDescent="0.25">
      <c r="A57" s="33"/>
      <c r="B57" s="45"/>
      <c r="C57" s="45"/>
      <c r="D57" s="42"/>
      <c r="E57" s="33"/>
      <c r="F57" s="38"/>
      <c r="G57" s="38"/>
      <c r="H57" s="39"/>
      <c r="I57" s="38"/>
      <c r="J57" s="38"/>
      <c r="K57" s="38"/>
      <c r="L57" s="39"/>
      <c r="M57" s="38"/>
      <c r="N57" s="40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6"/>
    </row>
    <row r="58" spans="1:97" x14ac:dyDescent="0.25">
      <c r="A58" s="33"/>
      <c r="B58" s="33"/>
      <c r="C58" s="176"/>
      <c r="D58" s="42"/>
      <c r="E58" s="33"/>
      <c r="F58" s="38"/>
      <c r="G58" s="38"/>
      <c r="H58" s="39"/>
      <c r="I58" s="38"/>
      <c r="J58" s="38"/>
      <c r="K58" s="38"/>
      <c r="L58" s="39"/>
      <c r="M58" s="38"/>
      <c r="N58" s="40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6"/>
    </row>
    <row r="59" spans="1:97" x14ac:dyDescent="0.25">
      <c r="A59" s="33"/>
      <c r="B59" s="33"/>
      <c r="C59" s="176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41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6"/>
    </row>
    <row r="60" spans="1:97" ht="11.25" customHeight="1" x14ac:dyDescent="0.25">
      <c r="A60" s="35"/>
      <c r="B60" s="35"/>
      <c r="C60" s="180"/>
      <c r="D60" s="44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6"/>
    </row>
    <row r="61" spans="1:97" hidden="1" x14ac:dyDescent="0.25">
      <c r="A61" s="33"/>
      <c r="B61" s="33"/>
      <c r="C61" s="176"/>
      <c r="D61" s="42"/>
      <c r="E61" s="33"/>
      <c r="F61" s="38"/>
      <c r="G61" s="38"/>
      <c r="H61" s="39"/>
      <c r="I61" s="38"/>
      <c r="J61" s="38"/>
      <c r="K61" s="38"/>
      <c r="L61" s="39"/>
      <c r="M61" s="38"/>
      <c r="N61" s="40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6"/>
    </row>
  </sheetData>
  <mergeCells count="23">
    <mergeCell ref="A2:A4"/>
    <mergeCell ref="E2:E4"/>
    <mergeCell ref="A33:A35"/>
    <mergeCell ref="A5:A7"/>
    <mergeCell ref="E5:E7"/>
    <mergeCell ref="E8:E11"/>
    <mergeCell ref="A8:A11"/>
    <mergeCell ref="E28:E31"/>
    <mergeCell ref="A28:A31"/>
    <mergeCell ref="A20:A22"/>
    <mergeCell ref="A12:A15"/>
    <mergeCell ref="F38:F40"/>
    <mergeCell ref="F41:F43"/>
    <mergeCell ref="F44:F46"/>
    <mergeCell ref="N1:N2"/>
    <mergeCell ref="G1:I1"/>
    <mergeCell ref="J1:M1"/>
    <mergeCell ref="D48:E48"/>
    <mergeCell ref="D50:E50"/>
    <mergeCell ref="D52:E52"/>
    <mergeCell ref="B38:B40"/>
    <mergeCell ref="B41:B43"/>
    <mergeCell ref="B44:B46"/>
  </mergeCells>
  <hyperlinks>
    <hyperlink ref="F5" r:id="rId1"/>
    <hyperlink ref="F6" r:id="rId2"/>
    <hyperlink ref="F7" r:id="rId3"/>
    <hyperlink ref="F9" r:id="rId4"/>
    <hyperlink ref="F8" r:id="rId5"/>
    <hyperlink ref="F11" r:id="rId6" location="spd=18095863008238275528" display="https://www.google.com/search?q=aparador+de+MDF&amp;safe=strict&amp;source=univ&amp;tbm=shop&amp;tbo=u&amp;sa=X&amp;ved=0ahUKEwik-e3Zi4zjAhWTGbkGHX36AEwQ1TUIfA&amp;biw=1440&amp;bih=740 - spd=18095863008238275528"/>
    <hyperlink ref="F20" r:id="rId7"/>
    <hyperlink ref="F21" r:id="rId8"/>
    <hyperlink ref="F22" r:id="rId9"/>
    <hyperlink ref="F24" r:id="rId10" display="http://www.iluminim.com.br/urotkjead-fita-led-branco-frio-3528-3-metros-com-fonte-carregador-a-prova-dagua"/>
    <hyperlink ref="F25" r:id="rId11"/>
    <hyperlink ref="F28" r:id="rId12"/>
    <hyperlink ref="F29" r:id="rId13"/>
    <hyperlink ref="F30" r:id="rId14" display="https://www.magazineluiza.com.br/placa-3d-auto-adesiva-petala-50x50cm-poliestireno-pvc-10mm-daparede/p/bbd4gbgbaf/cm/ctal/?&amp;utm_source=google&amp;partner_id=25647&amp;seller_id=stylusbuyshop&amp;product_group_id=299387028639&amp;ad_group_id=48543698075&amp;aw_viq=pla&amp;gclid=Cj0KCQjwpPHoBRC3ARIsALfx-_KoEVp_8rpo6Txl35SMrOMvJ43ZlyANV1Pt1l9ffHQuNmZ2_xwbAZIaAma4EALw_wcB"/>
    <hyperlink ref="F31" r:id="rId15" display="https://www.atacadodopuxador.com.br/placas-3d-psai/revestimento-painel-parede-3d-alto-relevo-plastico-psai-alto-impacto-50-x-50-modelo-star-branco?parceiro=1255&amp;gclid=Cj0KCQjwpPHoBRC3ARIsALfx-_KLIStipEyImaZUM5MiU_twcsyaC_0l7-JWuZYq24NVVYOffqTQIWYaAu1YEALw_wcB"/>
    <hyperlink ref="F4" r:id="rId16"/>
    <hyperlink ref="F3" r:id="rId17"/>
    <hyperlink ref="F2" r:id="rId18"/>
    <hyperlink ref="F33" r:id="rId19"/>
    <hyperlink ref="F34" r:id="rId20"/>
    <hyperlink ref="F26" r:id="rId21"/>
    <hyperlink ref="F10" r:id="rId22"/>
    <hyperlink ref="F14" r:id="rId23"/>
    <hyperlink ref="F16" r:id="rId24"/>
    <hyperlink ref="F17" r:id="rId25"/>
    <hyperlink ref="F18" r:id="rId26"/>
    <hyperlink ref="F13" r:id="rId27"/>
    <hyperlink ref="F12" r:id="rId28"/>
  </hyperlinks>
  <pageMargins left="0.511811024" right="0.511811024" top="0.78740157499999996" bottom="0.78740157499999996" header="0.31496062000000002" footer="0.31496062000000002"/>
  <pageSetup paperSize="9" orientation="portrait" verticalDpi="0" r:id="rId2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J28" sqref="J28"/>
    </sheetView>
  </sheetViews>
  <sheetFormatPr defaultRowHeight="15" x14ac:dyDescent="0.25"/>
  <cols>
    <col min="2" max="2" width="36" customWidth="1"/>
    <col min="3" max="3" width="15.42578125" customWidth="1"/>
    <col min="6" max="6" width="22.28515625" customWidth="1"/>
  </cols>
  <sheetData>
    <row r="1" spans="1:6" ht="15.75" thickBot="1" x14ac:dyDescent="0.3"/>
    <row r="2" spans="1:6" ht="23.25" x14ac:dyDescent="0.35">
      <c r="A2" s="75"/>
      <c r="B2" s="76" t="s">
        <v>146</v>
      </c>
      <c r="C2" s="77"/>
      <c r="D2" s="78"/>
      <c r="E2" s="79"/>
      <c r="F2" s="80"/>
    </row>
    <row r="3" spans="1:6" ht="22.5" x14ac:dyDescent="0.25">
      <c r="A3" s="81"/>
      <c r="B3" s="82" t="s">
        <v>147</v>
      </c>
      <c r="C3" s="82"/>
      <c r="D3" s="82"/>
      <c r="E3" s="82"/>
      <c r="F3" s="83"/>
    </row>
    <row r="4" spans="1:6" x14ac:dyDescent="0.25">
      <c r="A4" s="81"/>
      <c r="B4" s="84"/>
      <c r="C4" s="84"/>
      <c r="D4" s="82"/>
      <c r="E4" s="82"/>
      <c r="F4" s="83"/>
    </row>
    <row r="5" spans="1:6" x14ac:dyDescent="0.25">
      <c r="A5" s="81"/>
      <c r="B5" s="82"/>
      <c r="C5" s="82"/>
      <c r="D5" s="82"/>
      <c r="E5" s="82"/>
      <c r="F5" s="83"/>
    </row>
    <row r="6" spans="1:6" ht="15.75" x14ac:dyDescent="0.25">
      <c r="A6" s="85" t="s">
        <v>148</v>
      </c>
      <c r="B6" s="86" t="s">
        <v>149</v>
      </c>
      <c r="C6" s="87"/>
      <c r="D6" s="87"/>
      <c r="E6" s="88"/>
      <c r="F6" s="83"/>
    </row>
    <row r="7" spans="1:6" x14ac:dyDescent="0.25">
      <c r="A7" s="81"/>
      <c r="B7" s="89"/>
      <c r="C7" s="89"/>
      <c r="D7" s="89"/>
      <c r="E7" s="88"/>
      <c r="F7" s="83"/>
    </row>
    <row r="8" spans="1:6" x14ac:dyDescent="0.25">
      <c r="A8" s="81"/>
      <c r="B8" s="90" t="s">
        <v>150</v>
      </c>
      <c r="C8" s="91"/>
      <c r="D8" s="89"/>
      <c r="E8" s="88"/>
      <c r="F8" s="83"/>
    </row>
    <row r="9" spans="1:6" x14ac:dyDescent="0.25">
      <c r="A9" s="81"/>
      <c r="B9" s="89"/>
      <c r="C9" s="89"/>
      <c r="D9" s="89"/>
      <c r="E9" s="88"/>
      <c r="F9" s="83"/>
    </row>
    <row r="10" spans="1:6" ht="15.75" x14ac:dyDescent="0.25">
      <c r="A10" s="85" t="s">
        <v>151</v>
      </c>
      <c r="B10" s="86" t="s">
        <v>152</v>
      </c>
      <c r="C10" s="87"/>
      <c r="D10" s="87"/>
      <c r="E10" s="86"/>
      <c r="F10" s="92"/>
    </row>
    <row r="11" spans="1:6" x14ac:dyDescent="0.25">
      <c r="A11" s="81"/>
      <c r="B11" s="89"/>
      <c r="C11" s="89"/>
      <c r="D11" s="89"/>
      <c r="E11" s="88"/>
      <c r="F11" s="83"/>
    </row>
    <row r="12" spans="1:6" x14ac:dyDescent="0.25">
      <c r="A12" s="81"/>
      <c r="B12" s="93" t="s">
        <v>153</v>
      </c>
      <c r="C12" s="94" t="s">
        <v>154</v>
      </c>
      <c r="D12" s="95">
        <v>4.0300000000000002E-2</v>
      </c>
      <c r="E12" s="88"/>
      <c r="F12" s="83"/>
    </row>
    <row r="13" spans="1:6" x14ac:dyDescent="0.25">
      <c r="A13" s="96"/>
      <c r="B13" s="93" t="s">
        <v>155</v>
      </c>
      <c r="C13" s="94" t="s">
        <v>156</v>
      </c>
      <c r="D13" s="95">
        <v>6.4999999999999997E-3</v>
      </c>
      <c r="E13" s="88"/>
      <c r="F13" s="83"/>
    </row>
    <row r="14" spans="1:6" x14ac:dyDescent="0.25">
      <c r="A14" s="81"/>
      <c r="B14" s="93" t="s">
        <v>157</v>
      </c>
      <c r="C14" s="94" t="s">
        <v>158</v>
      </c>
      <c r="D14" s="95">
        <v>1.3299999999999999E-2</v>
      </c>
      <c r="E14" s="88"/>
      <c r="F14" s="83"/>
    </row>
    <row r="15" spans="1:6" x14ac:dyDescent="0.25">
      <c r="A15" s="81"/>
      <c r="B15" s="93" t="s">
        <v>159</v>
      </c>
      <c r="C15" s="94" t="s">
        <v>160</v>
      </c>
      <c r="D15" s="95">
        <v>1.52E-2</v>
      </c>
      <c r="E15" s="88"/>
      <c r="F15" s="83"/>
    </row>
    <row r="16" spans="1:6" x14ac:dyDescent="0.25">
      <c r="A16" s="81"/>
      <c r="B16" s="93" t="s">
        <v>161</v>
      </c>
      <c r="C16" s="94" t="s">
        <v>162</v>
      </c>
      <c r="D16" s="95">
        <v>0.08</v>
      </c>
      <c r="E16" s="88"/>
      <c r="F16" s="83"/>
    </row>
    <row r="17" spans="1:6" x14ac:dyDescent="0.25">
      <c r="A17" s="81"/>
      <c r="B17" s="93" t="s">
        <v>163</v>
      </c>
      <c r="C17" s="94" t="s">
        <v>164</v>
      </c>
      <c r="D17" s="95">
        <f>C25</f>
        <v>5.2499999999999998E-2</v>
      </c>
      <c r="E17" s="88"/>
      <c r="F17" s="83"/>
    </row>
    <row r="18" spans="1:6" x14ac:dyDescent="0.25">
      <c r="A18" s="81"/>
      <c r="B18" s="89"/>
      <c r="C18" s="89"/>
      <c r="D18" s="89"/>
      <c r="E18" s="88"/>
      <c r="F18" s="83"/>
    </row>
    <row r="19" spans="1:6" ht="15.75" x14ac:dyDescent="0.25">
      <c r="A19" s="85" t="s">
        <v>165</v>
      </c>
      <c r="B19" s="86" t="s">
        <v>166</v>
      </c>
      <c r="C19" s="87"/>
      <c r="D19" s="87"/>
      <c r="E19" s="86"/>
      <c r="F19" s="92"/>
    </row>
    <row r="20" spans="1:6" ht="15.75" x14ac:dyDescent="0.25">
      <c r="A20" s="85"/>
      <c r="B20" s="86"/>
      <c r="C20" s="87"/>
      <c r="D20" s="87"/>
      <c r="E20" s="86"/>
      <c r="F20" s="92"/>
    </row>
    <row r="21" spans="1:6" x14ac:dyDescent="0.25">
      <c r="A21" s="81"/>
      <c r="B21" s="93" t="s">
        <v>167</v>
      </c>
      <c r="C21" s="95">
        <v>6.4999999999999997E-3</v>
      </c>
      <c r="D21" s="89"/>
      <c r="E21" s="88"/>
      <c r="F21" s="83"/>
    </row>
    <row r="22" spans="1:6" x14ac:dyDescent="0.25">
      <c r="A22" s="81"/>
      <c r="B22" s="93" t="s">
        <v>168</v>
      </c>
      <c r="C22" s="95">
        <v>0.03</v>
      </c>
      <c r="D22" s="97"/>
      <c r="E22" s="88"/>
      <c r="F22" s="83"/>
    </row>
    <row r="23" spans="1:6" x14ac:dyDescent="0.25">
      <c r="A23" s="81"/>
      <c r="B23" s="93" t="s">
        <v>169</v>
      </c>
      <c r="C23" s="95">
        <v>1.6E-2</v>
      </c>
      <c r="D23" s="97"/>
      <c r="E23" s="88"/>
      <c r="F23" s="83"/>
    </row>
    <row r="24" spans="1:6" x14ac:dyDescent="0.25">
      <c r="A24" s="81"/>
      <c r="B24" s="93" t="s">
        <v>170</v>
      </c>
      <c r="C24" s="95"/>
      <c r="D24" s="97"/>
      <c r="E24" s="88"/>
      <c r="F24" s="83"/>
    </row>
    <row r="25" spans="1:6" x14ac:dyDescent="0.25">
      <c r="A25" s="81"/>
      <c r="B25" s="98" t="s">
        <v>171</v>
      </c>
      <c r="C25" s="99">
        <f>SUM(C21:C24)</f>
        <v>5.2499999999999998E-2</v>
      </c>
      <c r="D25" s="97"/>
      <c r="E25" s="88"/>
      <c r="F25" s="83"/>
    </row>
    <row r="26" spans="1:6" x14ac:dyDescent="0.25">
      <c r="A26" s="81"/>
      <c r="B26" s="89"/>
      <c r="C26" s="97"/>
      <c r="D26" s="97"/>
      <c r="E26" s="88"/>
      <c r="F26" s="83"/>
    </row>
    <row r="27" spans="1:6" ht="15.75" x14ac:dyDescent="0.25">
      <c r="A27" s="85"/>
      <c r="B27" s="100" t="s">
        <v>172</v>
      </c>
      <c r="C27" s="101"/>
      <c r="D27" s="101"/>
      <c r="E27" s="101"/>
      <c r="F27" s="102"/>
    </row>
    <row r="28" spans="1:6" x14ac:dyDescent="0.25">
      <c r="A28" s="81"/>
      <c r="B28" s="100" t="s">
        <v>292</v>
      </c>
      <c r="C28" s="101"/>
      <c r="D28" s="101"/>
      <c r="E28" s="101"/>
      <c r="F28" s="102"/>
    </row>
    <row r="29" spans="1:6" x14ac:dyDescent="0.25">
      <c r="A29" s="81"/>
      <c r="B29" s="103"/>
      <c r="C29" s="103"/>
      <c r="D29" s="103"/>
      <c r="E29" s="103"/>
      <c r="F29" s="104"/>
    </row>
    <row r="30" spans="1:6" ht="18.75" x14ac:dyDescent="0.3">
      <c r="A30" s="81"/>
      <c r="B30" s="105" t="s">
        <v>173</v>
      </c>
      <c r="C30" s="106">
        <f>TRUNC(((1+D12+D13+D14)*(1+D15)*(1+D16))/(1-D17)-1,4)</f>
        <v>0.22670000000000001</v>
      </c>
      <c r="D30" s="103"/>
      <c r="E30" s="103"/>
      <c r="F30" s="104"/>
    </row>
    <row r="31" spans="1:6" ht="15.75" thickBot="1" x14ac:dyDescent="0.3">
      <c r="A31" s="107"/>
      <c r="B31" s="108"/>
      <c r="C31" s="108"/>
      <c r="D31" s="108"/>
      <c r="E31" s="108"/>
      <c r="F31" s="109"/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2"/>
  <sheetViews>
    <sheetView topLeftCell="A28" workbookViewId="0">
      <selection activeCell="G38" sqref="G38"/>
    </sheetView>
  </sheetViews>
  <sheetFormatPr defaultRowHeight="15" x14ac:dyDescent="0.25"/>
  <cols>
    <col min="1" max="1" width="17.140625" customWidth="1"/>
    <col min="2" max="2" width="34.28515625" customWidth="1"/>
    <col min="3" max="3" width="22.85546875" customWidth="1"/>
  </cols>
  <sheetData>
    <row r="2" spans="1:3" ht="37.5" customHeight="1" x14ac:dyDescent="0.25">
      <c r="A2" s="252" t="s">
        <v>216</v>
      </c>
      <c r="B2" s="252"/>
      <c r="C2" s="252"/>
    </row>
    <row r="3" spans="1:3" ht="37.5" customHeight="1" x14ac:dyDescent="0.25">
      <c r="A3" s="253" t="s">
        <v>217</v>
      </c>
      <c r="B3" s="254"/>
      <c r="C3" s="255"/>
    </row>
    <row r="4" spans="1:3" x14ac:dyDescent="0.25">
      <c r="A4" s="127" t="s">
        <v>218</v>
      </c>
      <c r="B4" s="128" t="s">
        <v>219</v>
      </c>
      <c r="C4" s="129" t="s">
        <v>220</v>
      </c>
    </row>
    <row r="5" spans="1:3" ht="36" x14ac:dyDescent="0.25">
      <c r="A5" s="130"/>
      <c r="B5" s="130"/>
      <c r="C5" s="131" t="s">
        <v>221</v>
      </c>
    </row>
    <row r="6" spans="1:3" x14ac:dyDescent="0.25">
      <c r="A6" s="132" t="s">
        <v>222</v>
      </c>
      <c r="B6" s="133"/>
      <c r="C6" s="134"/>
    </row>
    <row r="7" spans="1:3" x14ac:dyDescent="0.25">
      <c r="A7" s="135" t="s">
        <v>223</v>
      </c>
      <c r="B7" s="136" t="s">
        <v>224</v>
      </c>
      <c r="C7" s="137">
        <v>0.2</v>
      </c>
    </row>
    <row r="8" spans="1:3" x14ac:dyDescent="0.25">
      <c r="A8" s="138" t="s">
        <v>225</v>
      </c>
      <c r="B8" s="139" t="s">
        <v>226</v>
      </c>
      <c r="C8" s="140">
        <v>1.4999999999999999E-2</v>
      </c>
    </row>
    <row r="9" spans="1:3" x14ac:dyDescent="0.25">
      <c r="A9" s="135" t="s">
        <v>227</v>
      </c>
      <c r="B9" s="136" t="s">
        <v>228</v>
      </c>
      <c r="C9" s="137">
        <v>0.01</v>
      </c>
    </row>
    <row r="10" spans="1:3" x14ac:dyDescent="0.25">
      <c r="A10" s="138" t="s">
        <v>229</v>
      </c>
      <c r="B10" s="139" t="s">
        <v>230</v>
      </c>
      <c r="C10" s="140">
        <v>2E-3</v>
      </c>
    </row>
    <row r="11" spans="1:3" x14ac:dyDescent="0.25">
      <c r="A11" s="135" t="s">
        <v>231</v>
      </c>
      <c r="B11" s="136" t="s">
        <v>232</v>
      </c>
      <c r="C11" s="137">
        <v>6.0000000000000001E-3</v>
      </c>
    </row>
    <row r="12" spans="1:3" x14ac:dyDescent="0.25">
      <c r="A12" s="138" t="s">
        <v>233</v>
      </c>
      <c r="B12" s="141" t="s">
        <v>234</v>
      </c>
      <c r="C12" s="140">
        <v>2.5000000000000001E-2</v>
      </c>
    </row>
    <row r="13" spans="1:3" ht="60" x14ac:dyDescent="0.25">
      <c r="A13" s="135" t="s">
        <v>235</v>
      </c>
      <c r="B13" s="142" t="s">
        <v>236</v>
      </c>
      <c r="C13" s="137">
        <v>0.03</v>
      </c>
    </row>
    <row r="14" spans="1:3" x14ac:dyDescent="0.25">
      <c r="A14" s="138" t="s">
        <v>237</v>
      </c>
      <c r="B14" s="139" t="s">
        <v>238</v>
      </c>
      <c r="C14" s="140">
        <v>0.08</v>
      </c>
    </row>
    <row r="15" spans="1:3" x14ac:dyDescent="0.25">
      <c r="A15" s="135" t="s">
        <v>239</v>
      </c>
      <c r="B15" s="136" t="s">
        <v>240</v>
      </c>
      <c r="C15" s="137">
        <v>0</v>
      </c>
    </row>
    <row r="16" spans="1:3" x14ac:dyDescent="0.25">
      <c r="A16" s="143" t="s">
        <v>241</v>
      </c>
      <c r="B16" s="143" t="s">
        <v>242</v>
      </c>
      <c r="C16" s="144">
        <v>0.36799999999999999</v>
      </c>
    </row>
    <row r="17" spans="1:3" x14ac:dyDescent="0.25">
      <c r="A17" s="132" t="s">
        <v>243</v>
      </c>
      <c r="B17" s="133"/>
      <c r="C17" s="134"/>
    </row>
    <row r="18" spans="1:3" x14ac:dyDescent="0.25">
      <c r="A18" s="135" t="s">
        <v>244</v>
      </c>
      <c r="B18" s="142" t="s">
        <v>245</v>
      </c>
      <c r="C18" s="131" t="s">
        <v>246</v>
      </c>
    </row>
    <row r="19" spans="1:3" x14ac:dyDescent="0.25">
      <c r="A19" s="138" t="s">
        <v>247</v>
      </c>
      <c r="B19" s="139" t="s">
        <v>248</v>
      </c>
      <c r="C19" s="145" t="s">
        <v>246</v>
      </c>
    </row>
    <row r="20" spans="1:3" x14ac:dyDescent="0.25">
      <c r="A20" s="135" t="s">
        <v>249</v>
      </c>
      <c r="B20" s="142" t="s">
        <v>250</v>
      </c>
      <c r="C20" s="137">
        <v>7.1000000000000004E-3</v>
      </c>
    </row>
    <row r="21" spans="1:3" x14ac:dyDescent="0.25">
      <c r="A21" s="138" t="s">
        <v>251</v>
      </c>
      <c r="B21" s="141" t="s">
        <v>252</v>
      </c>
      <c r="C21" s="140">
        <v>8.3299999999999999E-2</v>
      </c>
    </row>
    <row r="22" spans="1:3" x14ac:dyDescent="0.25">
      <c r="A22" s="135" t="s">
        <v>253</v>
      </c>
      <c r="B22" s="142" t="s">
        <v>254</v>
      </c>
      <c r="C22" s="137">
        <v>5.9999999999999995E-4</v>
      </c>
    </row>
    <row r="23" spans="1:3" ht="36" x14ac:dyDescent="0.25">
      <c r="A23" s="138" t="s">
        <v>255</v>
      </c>
      <c r="B23" s="141" t="s">
        <v>256</v>
      </c>
      <c r="C23" s="140">
        <v>5.5999999999999999E-3</v>
      </c>
    </row>
    <row r="24" spans="1:3" x14ac:dyDescent="0.25">
      <c r="A24" s="135" t="s">
        <v>257</v>
      </c>
      <c r="B24" s="142" t="s">
        <v>258</v>
      </c>
      <c r="C24" s="131" t="s">
        <v>246</v>
      </c>
    </row>
    <row r="25" spans="1:3" x14ac:dyDescent="0.25">
      <c r="A25" s="138" t="s">
        <v>259</v>
      </c>
      <c r="B25" s="141" t="s">
        <v>260</v>
      </c>
      <c r="C25" s="140">
        <v>8.9999999999999998E-4</v>
      </c>
    </row>
    <row r="26" spans="1:3" x14ac:dyDescent="0.25">
      <c r="A26" s="135" t="s">
        <v>261</v>
      </c>
      <c r="B26" s="142" t="s">
        <v>262</v>
      </c>
      <c r="C26" s="137">
        <v>6.25E-2</v>
      </c>
    </row>
    <row r="27" spans="1:3" x14ac:dyDescent="0.25">
      <c r="A27" s="138" t="s">
        <v>263</v>
      </c>
      <c r="B27" s="141" t="s">
        <v>264</v>
      </c>
      <c r="C27" s="140">
        <v>2.0000000000000001E-4</v>
      </c>
    </row>
    <row r="28" spans="1:3" x14ac:dyDescent="0.25">
      <c r="A28" s="146" t="s">
        <v>265</v>
      </c>
      <c r="B28" s="146" t="s">
        <v>242</v>
      </c>
      <c r="C28" s="147">
        <v>0.16020000000000001</v>
      </c>
    </row>
    <row r="29" spans="1:3" x14ac:dyDescent="0.25">
      <c r="A29" s="132" t="s">
        <v>266</v>
      </c>
      <c r="B29" s="133"/>
      <c r="C29" s="134"/>
    </row>
    <row r="30" spans="1:3" x14ac:dyDescent="0.25">
      <c r="A30" s="135" t="s">
        <v>267</v>
      </c>
      <c r="B30" s="142" t="s">
        <v>268</v>
      </c>
      <c r="C30" s="137">
        <v>3.6400000000000002E-2</v>
      </c>
    </row>
    <row r="31" spans="1:3" x14ac:dyDescent="0.25">
      <c r="A31" s="138" t="s">
        <v>269</v>
      </c>
      <c r="B31" s="141" t="s">
        <v>270</v>
      </c>
      <c r="C31" s="140">
        <v>8.9999999999999998E-4</v>
      </c>
    </row>
    <row r="32" spans="1:3" x14ac:dyDescent="0.25">
      <c r="A32" s="135" t="s">
        <v>271</v>
      </c>
      <c r="B32" s="142" t="s">
        <v>272</v>
      </c>
      <c r="C32" s="137">
        <v>3.6700000000000003E-2</v>
      </c>
    </row>
    <row r="33" spans="1:3" x14ac:dyDescent="0.25">
      <c r="A33" s="138" t="s">
        <v>273</v>
      </c>
      <c r="B33" s="141" t="s">
        <v>274</v>
      </c>
      <c r="C33" s="140">
        <v>3.5299999999999998E-2</v>
      </c>
    </row>
    <row r="34" spans="1:3" x14ac:dyDescent="0.25">
      <c r="A34" s="135" t="s">
        <v>275</v>
      </c>
      <c r="B34" s="142" t="s">
        <v>276</v>
      </c>
      <c r="C34" s="137">
        <v>3.0999999999999999E-3</v>
      </c>
    </row>
    <row r="35" spans="1:3" x14ac:dyDescent="0.25">
      <c r="A35" s="143" t="s">
        <v>277</v>
      </c>
      <c r="B35" s="143" t="s">
        <v>242</v>
      </c>
      <c r="C35" s="144">
        <v>0.1124</v>
      </c>
    </row>
    <row r="36" spans="1:3" x14ac:dyDescent="0.25">
      <c r="A36" s="132" t="s">
        <v>278</v>
      </c>
      <c r="B36" s="133"/>
      <c r="C36" s="134"/>
    </row>
    <row r="37" spans="1:3" x14ac:dyDescent="0.25">
      <c r="A37" s="135" t="s">
        <v>279</v>
      </c>
      <c r="B37" s="142" t="s">
        <v>280</v>
      </c>
      <c r="C37" s="137">
        <v>5.8999999999999997E-2</v>
      </c>
    </row>
    <row r="38" spans="1:3" ht="48" x14ac:dyDescent="0.25">
      <c r="A38" s="148" t="s">
        <v>281</v>
      </c>
      <c r="B38" s="141" t="s">
        <v>282</v>
      </c>
      <c r="C38" s="149">
        <v>3.2000000000000002E-3</v>
      </c>
    </row>
    <row r="39" spans="1:3" x14ac:dyDescent="0.25">
      <c r="A39" s="146" t="s">
        <v>283</v>
      </c>
      <c r="B39" s="146" t="s">
        <v>242</v>
      </c>
      <c r="C39" s="147">
        <v>6.2199999999999998E-2</v>
      </c>
    </row>
    <row r="40" spans="1:3" x14ac:dyDescent="0.25">
      <c r="A40" s="150" t="s">
        <v>284</v>
      </c>
      <c r="B40" s="151"/>
      <c r="C40" s="152">
        <v>0.70279999999999998</v>
      </c>
    </row>
    <row r="41" spans="1:3" x14ac:dyDescent="0.25">
      <c r="A41" s="153"/>
      <c r="B41" s="153" t="s">
        <v>285</v>
      </c>
      <c r="C41" s="153"/>
    </row>
    <row r="42" spans="1:3" x14ac:dyDescent="0.25">
      <c r="A42" s="153"/>
      <c r="B42" s="153" t="s">
        <v>286</v>
      </c>
      <c r="C42" s="153"/>
    </row>
  </sheetData>
  <mergeCells count="2">
    <mergeCell ref="A2:C2"/>
    <mergeCell ref="A3:C3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2"/>
  <sheetViews>
    <sheetView workbookViewId="0">
      <selection activeCell="F24" sqref="F24"/>
    </sheetView>
  </sheetViews>
  <sheetFormatPr defaultRowHeight="15" x14ac:dyDescent="0.25"/>
  <cols>
    <col min="2" max="2" width="11.42578125" customWidth="1"/>
    <col min="4" max="4" width="56.140625" customWidth="1"/>
    <col min="7" max="7" width="13.42578125" customWidth="1"/>
  </cols>
  <sheetData>
    <row r="2" spans="1:15" x14ac:dyDescent="0.25">
      <c r="A2" s="260"/>
      <c r="B2" s="260"/>
      <c r="C2" s="260"/>
      <c r="D2" s="260"/>
    </row>
    <row r="3" spans="1:15" x14ac:dyDescent="0.25">
      <c r="A3" s="212" t="s">
        <v>181</v>
      </c>
      <c r="B3" s="261"/>
      <c r="C3" s="261"/>
      <c r="D3" s="213"/>
      <c r="E3" s="11"/>
      <c r="F3" s="11"/>
      <c r="G3" s="209" t="s">
        <v>70</v>
      </c>
      <c r="H3" s="209"/>
      <c r="I3" s="209"/>
      <c r="J3" s="209"/>
      <c r="K3" s="209" t="s">
        <v>71</v>
      </c>
      <c r="L3" s="209"/>
      <c r="M3" s="209"/>
      <c r="N3" s="209"/>
      <c r="O3" s="208" t="s">
        <v>75</v>
      </c>
    </row>
    <row r="4" spans="1:15" ht="45" x14ac:dyDescent="0.25">
      <c r="A4" s="3" t="s">
        <v>0</v>
      </c>
      <c r="B4" s="210" t="s">
        <v>78</v>
      </c>
      <c r="C4" s="211"/>
      <c r="D4" s="3" t="s">
        <v>1</v>
      </c>
      <c r="E4" s="68" t="s">
        <v>2</v>
      </c>
      <c r="F4" s="68" t="s">
        <v>3</v>
      </c>
      <c r="G4" s="68" t="s">
        <v>73</v>
      </c>
      <c r="H4" s="69" t="s">
        <v>76</v>
      </c>
      <c r="I4" s="69" t="s">
        <v>72</v>
      </c>
      <c r="J4" s="68" t="s">
        <v>74</v>
      </c>
      <c r="K4" s="68" t="s">
        <v>73</v>
      </c>
      <c r="L4" s="69" t="s">
        <v>76</v>
      </c>
      <c r="M4" s="69" t="s">
        <v>72</v>
      </c>
      <c r="N4" s="68" t="s">
        <v>74</v>
      </c>
      <c r="O4" s="208"/>
    </row>
    <row r="5" spans="1:15" x14ac:dyDescent="0.25">
      <c r="A5" s="2" t="s">
        <v>40</v>
      </c>
      <c r="B5" s="11" t="s">
        <v>41</v>
      </c>
      <c r="C5" s="11" t="s">
        <v>213</v>
      </c>
      <c r="D5" s="12" t="s">
        <v>42</v>
      </c>
      <c r="E5" s="11" t="s">
        <v>6</v>
      </c>
      <c r="F5" s="6">
        <v>17</v>
      </c>
      <c r="G5" s="24">
        <v>120.73</v>
      </c>
      <c r="H5" s="24">
        <f>TRUNC(G5*F5,2)</f>
        <v>2052.41</v>
      </c>
      <c r="I5" s="63">
        <v>0.2878</v>
      </c>
      <c r="J5" s="24">
        <f>TRUNC(H5*(1+I5),2)</f>
        <v>2643.09</v>
      </c>
      <c r="K5" s="24"/>
      <c r="L5" s="24"/>
      <c r="M5" s="63">
        <v>0.2878</v>
      </c>
      <c r="N5" s="24">
        <f>TRUNC(L5*(1+M5),2)</f>
        <v>0</v>
      </c>
      <c r="O5" s="25">
        <f>N5+J5</f>
        <v>2643.09</v>
      </c>
    </row>
    <row r="6" spans="1:15" x14ac:dyDescent="0.25">
      <c r="A6" s="2" t="s">
        <v>40</v>
      </c>
      <c r="B6" s="5" t="s">
        <v>41</v>
      </c>
      <c r="C6" s="5" t="s">
        <v>213</v>
      </c>
      <c r="D6" s="51" t="s">
        <v>43</v>
      </c>
      <c r="E6" s="11" t="s">
        <v>88</v>
      </c>
      <c r="F6" s="6">
        <v>4</v>
      </c>
      <c r="G6" s="24">
        <v>33</v>
      </c>
      <c r="H6" s="24">
        <f>TRUNC(G6*F6,2)</f>
        <v>132</v>
      </c>
      <c r="I6" s="63">
        <v>0.2878</v>
      </c>
      <c r="J6" s="24">
        <f>TRUNC(H6*(1+I6),2)</f>
        <v>169.98</v>
      </c>
      <c r="K6" s="59">
        <v>0</v>
      </c>
      <c r="L6" s="24">
        <f>TRUNC(F6*K6,2)</f>
        <v>0</v>
      </c>
      <c r="M6" s="63">
        <v>0.2878</v>
      </c>
      <c r="N6" s="24">
        <f>TRUNC(L6*(1+M6),2)</f>
        <v>0</v>
      </c>
      <c r="O6" s="25">
        <f>N6+J6</f>
        <v>169.98</v>
      </c>
    </row>
    <row r="7" spans="1:15" x14ac:dyDescent="0.25">
      <c r="A7" s="2"/>
      <c r="B7" s="5" t="s">
        <v>184</v>
      </c>
      <c r="C7" s="5" t="s">
        <v>107</v>
      </c>
      <c r="D7" s="9" t="s">
        <v>182</v>
      </c>
      <c r="E7" s="11" t="s">
        <v>122</v>
      </c>
      <c r="F7" s="6">
        <v>0.5</v>
      </c>
      <c r="G7" s="24">
        <v>0</v>
      </c>
      <c r="H7" s="24">
        <f>TRUNC(G7*F7,2)</f>
        <v>0</v>
      </c>
      <c r="I7" s="63">
        <v>0.2878</v>
      </c>
      <c r="J7" s="24">
        <f>TRUNC(H7*(1+I7),2)</f>
        <v>0</v>
      </c>
      <c r="K7" s="24">
        <v>2306.7800000000002</v>
      </c>
      <c r="L7" s="24">
        <f>TRUNC(F7*K7,2)</f>
        <v>1153.3900000000001</v>
      </c>
      <c r="M7" s="63">
        <v>0.2878</v>
      </c>
      <c r="N7" s="24">
        <f>TRUNC(L7*(1+M7),2)</f>
        <v>1485.33</v>
      </c>
      <c r="O7" s="25">
        <f t="shared" ref="O7:O8" si="0">N7+J7</f>
        <v>1485.33</v>
      </c>
    </row>
    <row r="8" spans="1:15" x14ac:dyDescent="0.25">
      <c r="A8" s="2"/>
      <c r="B8" s="5" t="s">
        <v>185</v>
      </c>
      <c r="C8" s="5" t="s">
        <v>107</v>
      </c>
      <c r="D8" s="9" t="s">
        <v>183</v>
      </c>
      <c r="E8" s="11" t="s">
        <v>122</v>
      </c>
      <c r="F8" s="6">
        <v>0.5</v>
      </c>
      <c r="G8" s="24">
        <v>0</v>
      </c>
      <c r="H8" s="24">
        <v>0</v>
      </c>
      <c r="I8" s="63">
        <v>0.2878</v>
      </c>
      <c r="J8" s="24">
        <v>0</v>
      </c>
      <c r="K8" s="24">
        <v>1762.16</v>
      </c>
      <c r="L8" s="24">
        <f>TRUNC(F8*K8,2)</f>
        <v>881.08</v>
      </c>
      <c r="M8" s="63">
        <v>0.2878</v>
      </c>
      <c r="N8" s="24">
        <f>TRUNC(L8*(1+M8),2)</f>
        <v>1134.6500000000001</v>
      </c>
      <c r="O8" s="25">
        <f t="shared" si="0"/>
        <v>1134.6500000000001</v>
      </c>
    </row>
    <row r="9" spans="1:15" x14ac:dyDescent="0.25">
      <c r="H9" s="67">
        <f>SUM(H5:H8)</f>
        <v>2184.41</v>
      </c>
      <c r="L9" s="67">
        <f>SUM(L5:L8)</f>
        <v>2034.4700000000003</v>
      </c>
      <c r="O9" s="67">
        <f>SUM(O5:O8)</f>
        <v>5433.0499999999993</v>
      </c>
    </row>
    <row r="13" spans="1:15" x14ac:dyDescent="0.25">
      <c r="A13" s="212" t="s">
        <v>311</v>
      </c>
      <c r="B13" s="261"/>
      <c r="C13" s="261"/>
      <c r="D13" s="213"/>
      <c r="E13" s="11"/>
      <c r="F13" s="11"/>
      <c r="G13" s="209" t="s">
        <v>70</v>
      </c>
      <c r="H13" s="209"/>
      <c r="I13" s="209"/>
      <c r="J13" s="209"/>
      <c r="K13" s="209" t="s">
        <v>71</v>
      </c>
      <c r="L13" s="209"/>
      <c r="M13" s="209"/>
      <c r="N13" s="209"/>
      <c r="O13" s="208" t="s">
        <v>75</v>
      </c>
    </row>
    <row r="14" spans="1:15" ht="45" x14ac:dyDescent="0.25">
      <c r="A14" s="3" t="s">
        <v>0</v>
      </c>
      <c r="B14" s="210" t="s">
        <v>78</v>
      </c>
      <c r="C14" s="211"/>
      <c r="D14" s="3" t="s">
        <v>1</v>
      </c>
      <c r="E14" s="170" t="s">
        <v>2</v>
      </c>
      <c r="F14" s="170" t="s">
        <v>3</v>
      </c>
      <c r="G14" s="170" t="s">
        <v>73</v>
      </c>
      <c r="H14" s="171" t="s">
        <v>76</v>
      </c>
      <c r="I14" s="171" t="s">
        <v>72</v>
      </c>
      <c r="J14" s="170" t="s">
        <v>74</v>
      </c>
      <c r="K14" s="170" t="s">
        <v>73</v>
      </c>
      <c r="L14" s="171" t="s">
        <v>76</v>
      </c>
      <c r="M14" s="171" t="s">
        <v>72</v>
      </c>
      <c r="N14" s="170" t="s">
        <v>74</v>
      </c>
      <c r="O14" s="208"/>
    </row>
    <row r="15" spans="1:15" ht="30" x14ac:dyDescent="0.25">
      <c r="A15" s="161" t="s">
        <v>53</v>
      </c>
      <c r="B15" s="11" t="s">
        <v>109</v>
      </c>
      <c r="C15" s="11" t="s">
        <v>108</v>
      </c>
      <c r="D15" s="12" t="s">
        <v>313</v>
      </c>
      <c r="E15" s="5" t="s">
        <v>10</v>
      </c>
      <c r="F15" s="58">
        <v>1</v>
      </c>
      <c r="G15" s="24">
        <v>2072</v>
      </c>
      <c r="H15" s="24">
        <f>F15*G15</f>
        <v>2072</v>
      </c>
      <c r="I15" s="63">
        <v>0.22670000000000001</v>
      </c>
      <c r="J15" s="24">
        <f>TRUNC(H15*(1+I15),2)</f>
        <v>2541.7199999999998</v>
      </c>
      <c r="K15" s="24"/>
      <c r="L15" s="24"/>
      <c r="M15" s="63"/>
      <c r="N15" s="24">
        <f>TRUNC(L15*(1+M15),2)</f>
        <v>0</v>
      </c>
      <c r="O15" s="25">
        <f>J15+N15</f>
        <v>2541.7199999999998</v>
      </c>
    </row>
    <row r="16" spans="1:15" ht="30" x14ac:dyDescent="0.25">
      <c r="A16" s="161" t="s">
        <v>118</v>
      </c>
      <c r="B16" s="5">
        <v>131912</v>
      </c>
      <c r="C16" s="5" t="s">
        <v>107</v>
      </c>
      <c r="D16" s="12" t="s">
        <v>317</v>
      </c>
      <c r="E16" s="5" t="s">
        <v>6</v>
      </c>
      <c r="F16" s="58">
        <v>3</v>
      </c>
      <c r="G16" s="24">
        <v>271</v>
      </c>
      <c r="H16" s="24">
        <f t="shared" ref="H16:H20" si="1">F16*G16</f>
        <v>813</v>
      </c>
      <c r="I16" s="63">
        <v>0.22670000000000001</v>
      </c>
      <c r="J16" s="24">
        <f t="shared" ref="J16:J20" si="2">TRUNC(H16*(1+I16),2)</f>
        <v>997.3</v>
      </c>
      <c r="K16" s="59"/>
      <c r="L16" s="24"/>
      <c r="M16" s="63"/>
      <c r="N16" s="24">
        <f t="shared" ref="N16:N20" si="3">TRUNC(L16*(1+M16),2)</f>
        <v>0</v>
      </c>
      <c r="O16" s="25">
        <f>J16+N16</f>
        <v>997.3</v>
      </c>
    </row>
    <row r="17" spans="1:15" ht="30" x14ac:dyDescent="0.25">
      <c r="A17" s="161" t="s">
        <v>54</v>
      </c>
      <c r="B17" s="5" t="s">
        <v>109</v>
      </c>
      <c r="C17" s="5" t="s">
        <v>108</v>
      </c>
      <c r="D17" s="12" t="s">
        <v>314</v>
      </c>
      <c r="E17" s="5" t="s">
        <v>10</v>
      </c>
      <c r="F17" s="58">
        <v>2</v>
      </c>
      <c r="G17" s="24">
        <v>2072</v>
      </c>
      <c r="H17" s="24">
        <f t="shared" si="1"/>
        <v>4144</v>
      </c>
      <c r="I17" s="63">
        <v>0.22670000000000001</v>
      </c>
      <c r="J17" s="24">
        <f t="shared" si="2"/>
        <v>5083.4399999999996</v>
      </c>
      <c r="K17" s="24"/>
      <c r="L17" s="24"/>
      <c r="M17" s="63"/>
      <c r="N17" s="24">
        <f t="shared" si="3"/>
        <v>0</v>
      </c>
      <c r="O17" s="25">
        <f>J17+N17</f>
        <v>5083.4399999999996</v>
      </c>
    </row>
    <row r="18" spans="1:15" ht="30" x14ac:dyDescent="0.25">
      <c r="A18" s="161" t="s">
        <v>55</v>
      </c>
      <c r="B18" s="5" t="s">
        <v>109</v>
      </c>
      <c r="C18" s="5" t="s">
        <v>108</v>
      </c>
      <c r="D18" s="12" t="s">
        <v>315</v>
      </c>
      <c r="E18" s="5" t="s">
        <v>10</v>
      </c>
      <c r="F18" s="58">
        <v>1</v>
      </c>
      <c r="G18" s="24">
        <v>2072</v>
      </c>
      <c r="H18" s="24">
        <f t="shared" si="1"/>
        <v>2072</v>
      </c>
      <c r="I18" s="63">
        <v>0.22670000000000001</v>
      </c>
      <c r="J18" s="24">
        <f t="shared" si="2"/>
        <v>2541.7199999999998</v>
      </c>
      <c r="K18" s="24"/>
      <c r="L18" s="24"/>
      <c r="M18" s="63"/>
      <c r="N18" s="24">
        <f t="shared" si="3"/>
        <v>0</v>
      </c>
      <c r="O18" s="25">
        <f>J18+N18</f>
        <v>2541.7199999999998</v>
      </c>
    </row>
    <row r="19" spans="1:15" ht="30" x14ac:dyDescent="0.25">
      <c r="A19" s="161" t="s">
        <v>56</v>
      </c>
      <c r="B19" s="5">
        <v>131912</v>
      </c>
      <c r="C19" s="5" t="s">
        <v>107</v>
      </c>
      <c r="D19" s="12" t="s">
        <v>316</v>
      </c>
      <c r="E19" s="5" t="s">
        <v>6</v>
      </c>
      <c r="F19" s="58">
        <v>3.2</v>
      </c>
      <c r="G19" s="24">
        <v>271</v>
      </c>
      <c r="H19" s="24">
        <f t="shared" si="1"/>
        <v>867.2</v>
      </c>
      <c r="I19" s="63">
        <v>0.22670000000000001</v>
      </c>
      <c r="J19" s="24">
        <f t="shared" si="2"/>
        <v>1063.79</v>
      </c>
      <c r="K19" s="24"/>
      <c r="L19" s="24"/>
      <c r="M19" s="63"/>
      <c r="N19" s="24">
        <f t="shared" si="3"/>
        <v>0</v>
      </c>
      <c r="O19" s="25">
        <f>J19+N19</f>
        <v>1063.79</v>
      </c>
    </row>
    <row r="20" spans="1:15" x14ac:dyDescent="0.25">
      <c r="A20" s="161" t="s">
        <v>77</v>
      </c>
      <c r="B20" s="110" t="s">
        <v>318</v>
      </c>
      <c r="C20" s="161" t="s">
        <v>107</v>
      </c>
      <c r="D20" s="12" t="s">
        <v>319</v>
      </c>
      <c r="E20" s="5" t="s">
        <v>122</v>
      </c>
      <c r="F20" s="58">
        <v>0.5</v>
      </c>
      <c r="G20" s="182"/>
      <c r="H20" s="24">
        <f t="shared" si="1"/>
        <v>0</v>
      </c>
      <c r="I20" s="63">
        <v>0</v>
      </c>
      <c r="J20" s="24">
        <f t="shared" si="2"/>
        <v>0</v>
      </c>
      <c r="K20" s="110">
        <v>2197.88</v>
      </c>
      <c r="L20" s="174">
        <f>F20*K20</f>
        <v>1098.94</v>
      </c>
      <c r="M20" s="110">
        <v>0.22670000000000001</v>
      </c>
      <c r="N20" s="24">
        <f t="shared" si="3"/>
        <v>1348.06</v>
      </c>
      <c r="O20" s="174">
        <f>N20</f>
        <v>1348.06</v>
      </c>
    </row>
    <row r="21" spans="1:15" x14ac:dyDescent="0.25">
      <c r="A21" s="161"/>
      <c r="B21" s="110"/>
      <c r="C21" s="110"/>
      <c r="D21" s="12"/>
      <c r="E21" s="5"/>
      <c r="F21" s="58"/>
      <c r="G21" s="110"/>
      <c r="H21" s="24"/>
      <c r="I21" s="63"/>
      <c r="J21" s="24">
        <f>SUM(J15:J20)</f>
        <v>12227.969999999998</v>
      </c>
      <c r="K21" s="110"/>
      <c r="L21" s="110"/>
      <c r="M21" s="110"/>
      <c r="N21" s="174">
        <f>SUM(N15:N20)</f>
        <v>1348.06</v>
      </c>
      <c r="O21" s="110">
        <f>N21</f>
        <v>1348.06</v>
      </c>
    </row>
    <row r="22" spans="1:15" x14ac:dyDescent="0.25">
      <c r="A22" s="110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</row>
    <row r="25" spans="1:15" s="111" customFormat="1" ht="15" customHeight="1" x14ac:dyDescent="0.25">
      <c r="A25" s="256"/>
      <c r="B25" s="256"/>
      <c r="C25" s="256"/>
      <c r="D25" s="256"/>
      <c r="E25" s="188"/>
      <c r="F25" s="188"/>
      <c r="G25" s="257"/>
      <c r="H25" s="257"/>
      <c r="I25" s="257"/>
      <c r="J25" s="257"/>
      <c r="K25" s="257"/>
      <c r="L25" s="257"/>
      <c r="M25" s="257"/>
      <c r="N25" s="257"/>
      <c r="O25" s="258"/>
    </row>
    <row r="26" spans="1:15" s="111" customFormat="1" x14ac:dyDescent="0.25">
      <c r="A26" s="189"/>
      <c r="B26" s="259"/>
      <c r="C26" s="259"/>
      <c r="D26" s="189"/>
      <c r="E26" s="190"/>
      <c r="F26" s="190"/>
      <c r="G26" s="190"/>
      <c r="H26" s="191"/>
      <c r="I26" s="191"/>
      <c r="J26" s="190"/>
      <c r="K26" s="190"/>
      <c r="L26" s="191"/>
      <c r="M26" s="191"/>
      <c r="N26" s="190"/>
      <c r="O26" s="258"/>
    </row>
    <row r="27" spans="1:15" s="111" customFormat="1" x14ac:dyDescent="0.25">
      <c r="A27" s="192"/>
      <c r="B27" s="176"/>
      <c r="C27" s="176"/>
      <c r="D27" s="193"/>
      <c r="E27" s="188"/>
      <c r="F27" s="194"/>
      <c r="G27" s="195"/>
      <c r="H27" s="195"/>
      <c r="I27" s="196"/>
      <c r="J27" s="195"/>
      <c r="K27" s="195"/>
      <c r="L27" s="195"/>
      <c r="M27" s="196"/>
      <c r="N27" s="195"/>
      <c r="O27" s="197"/>
    </row>
    <row r="28" spans="1:15" s="111" customFormat="1" x14ac:dyDescent="0.25">
      <c r="A28" s="192"/>
      <c r="B28" s="176"/>
      <c r="C28" s="176"/>
      <c r="D28" s="193"/>
      <c r="E28" s="188"/>
      <c r="F28" s="194"/>
      <c r="G28" s="195"/>
      <c r="H28" s="195"/>
      <c r="I28" s="196"/>
      <c r="J28" s="195"/>
      <c r="K28" s="195"/>
      <c r="L28" s="195"/>
      <c r="M28" s="196"/>
      <c r="N28" s="195"/>
      <c r="O28" s="197"/>
    </row>
    <row r="29" spans="1:15" s="111" customFormat="1" x14ac:dyDescent="0.25">
      <c r="A29" s="192"/>
      <c r="B29" s="176"/>
      <c r="C29" s="176"/>
      <c r="D29" s="193"/>
      <c r="E29" s="188"/>
      <c r="F29" s="194"/>
      <c r="G29" s="195"/>
      <c r="H29" s="195"/>
      <c r="I29" s="196"/>
      <c r="J29" s="195"/>
      <c r="K29" s="195"/>
      <c r="L29" s="195"/>
      <c r="M29" s="196"/>
      <c r="N29" s="195"/>
      <c r="O29" s="197"/>
    </row>
    <row r="30" spans="1:15" s="111" customFormat="1" x14ac:dyDescent="0.25">
      <c r="A30" s="192"/>
      <c r="B30" s="176"/>
      <c r="C30" s="176"/>
      <c r="D30" s="193"/>
      <c r="E30" s="188"/>
      <c r="F30" s="194"/>
      <c r="G30" s="195"/>
      <c r="H30" s="195"/>
      <c r="I30" s="196"/>
      <c r="J30" s="195"/>
      <c r="K30" s="195"/>
      <c r="L30" s="195"/>
      <c r="M30" s="196"/>
      <c r="N30" s="195"/>
      <c r="O30" s="197"/>
    </row>
    <row r="31" spans="1:15" s="111" customFormat="1" x14ac:dyDescent="0.25">
      <c r="A31" s="192"/>
      <c r="B31" s="176"/>
      <c r="C31" s="176"/>
      <c r="D31" s="193"/>
      <c r="E31" s="188"/>
      <c r="F31" s="194"/>
      <c r="G31" s="195"/>
      <c r="H31" s="195"/>
      <c r="I31" s="196"/>
      <c r="J31" s="195"/>
      <c r="K31" s="195"/>
      <c r="L31" s="195"/>
      <c r="M31" s="196"/>
      <c r="N31" s="195"/>
      <c r="O31" s="197"/>
    </row>
    <row r="32" spans="1:15" s="111" customFormat="1" x14ac:dyDescent="0.25">
      <c r="H32" s="198"/>
      <c r="L32" s="198"/>
      <c r="O32" s="198"/>
    </row>
  </sheetData>
  <mergeCells count="16">
    <mergeCell ref="A13:D13"/>
    <mergeCell ref="G13:J13"/>
    <mergeCell ref="K13:N13"/>
    <mergeCell ref="O13:O14"/>
    <mergeCell ref="B14:C14"/>
    <mergeCell ref="A2:D2"/>
    <mergeCell ref="A3:D3"/>
    <mergeCell ref="G3:J3"/>
    <mergeCell ref="K3:N3"/>
    <mergeCell ref="O3:O4"/>
    <mergeCell ref="B4:C4"/>
    <mergeCell ref="A25:D25"/>
    <mergeCell ref="G25:J25"/>
    <mergeCell ref="K25:N25"/>
    <mergeCell ref="O25:O26"/>
    <mergeCell ref="B26:C2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ORÇAMENTO</vt:lpstr>
      <vt:lpstr>CRONOG</vt:lpstr>
      <vt:lpstr>COTAÇÃO</vt:lpstr>
      <vt:lpstr>BDI</vt:lpstr>
      <vt:lpstr>ENCARGOS SOCIAIS</vt:lpstr>
      <vt:lpstr>COMP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Hélio Maltz</dc:creator>
  <cp:lastModifiedBy>Jaderson Alan Markus Borgelt</cp:lastModifiedBy>
  <cp:lastPrinted>2019-09-30T17:15:00Z</cp:lastPrinted>
  <dcterms:created xsi:type="dcterms:W3CDTF">2019-05-29T12:19:46Z</dcterms:created>
  <dcterms:modified xsi:type="dcterms:W3CDTF">2019-10-25T11:54:34Z</dcterms:modified>
</cp:coreProperties>
</file>