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2-CEL - COMISSÕES ESPECIAIS\1-CEL - MASTER (Simone e Ana)\EDITAIS de T PREÇOS - 2019\08 2019 banheiros\"/>
    </mc:Choice>
  </mc:AlternateContent>
  <bookViews>
    <workbookView xWindow="0" yWindow="0" windowWidth="38115" windowHeight="9600" tabRatio="726" activeTab="1"/>
  </bookViews>
  <sheets>
    <sheet name="ORÇAMENTO" sheetId="1" r:id="rId1"/>
    <sheet name="CRONOG" sheetId="6" r:id="rId2"/>
    <sheet name=" COTAÇÃO " sheetId="2" r:id="rId3"/>
    <sheet name="BDI" sheetId="4" r:id="rId4"/>
    <sheet name="ENCARGOS SOCIAIS" sheetId="5" r:id="rId5"/>
    <sheet name="COMP SANIT" sheetId="3" r:id="rId6"/>
    <sheet name="COMP CAFE" sheetId="7" r:id="rId7"/>
    <sheet name="COMP SONORIZAÇÃO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6" l="1"/>
  <c r="G43" i="6"/>
  <c r="D43" i="6"/>
  <c r="E43" i="6"/>
  <c r="F43" i="6"/>
  <c r="C43" i="6"/>
  <c r="G6" i="6"/>
  <c r="D42" i="6"/>
  <c r="E42" i="6"/>
  <c r="F42" i="6"/>
  <c r="C42" i="6"/>
  <c r="D30" i="6"/>
  <c r="E30" i="6"/>
  <c r="F30" i="6"/>
  <c r="C30" i="6"/>
  <c r="O164" i="1" l="1"/>
  <c r="G6" i="7"/>
  <c r="I6" i="7" s="1"/>
  <c r="D101" i="2"/>
  <c r="D97" i="2"/>
  <c r="G5" i="7"/>
  <c r="I5" i="7" s="1"/>
  <c r="G4" i="7"/>
  <c r="I4" i="7" s="1"/>
  <c r="I3" i="7"/>
  <c r="O28" i="8"/>
  <c r="L18" i="8"/>
  <c r="N18" i="8" s="1"/>
  <c r="H18" i="8"/>
  <c r="J18" i="8" s="1"/>
  <c r="G8" i="8"/>
  <c r="I8" i="8" s="1"/>
  <c r="G7" i="8"/>
  <c r="I7" i="8" s="1"/>
  <c r="G5" i="8"/>
  <c r="I5" i="8" s="1"/>
  <c r="G4" i="8"/>
  <c r="I4" i="8" s="1"/>
  <c r="G3" i="8"/>
  <c r="I3" i="8" s="1"/>
  <c r="J84" i="3"/>
  <c r="J71" i="3"/>
  <c r="J40" i="3"/>
  <c r="J18" i="3"/>
  <c r="J9" i="3"/>
  <c r="H92" i="3"/>
  <c r="O90" i="3"/>
  <c r="L90" i="3"/>
  <c r="H90" i="3"/>
  <c r="D89" i="2"/>
  <c r="I7" i="7" l="1"/>
  <c r="O18" i="8"/>
  <c r="I9" i="8"/>
  <c r="J9" i="8" s="1"/>
  <c r="G9" i="8"/>
  <c r="I6" i="8"/>
  <c r="L9" i="8" s="1"/>
  <c r="G6" i="8"/>
  <c r="L60" i="1"/>
  <c r="N60" i="1" s="1"/>
  <c r="H60" i="1"/>
  <c r="J60" i="1" s="1"/>
  <c r="L59" i="1"/>
  <c r="N59" i="1" s="1"/>
  <c r="H59" i="1"/>
  <c r="J59" i="1" s="1"/>
  <c r="L58" i="1"/>
  <c r="N58" i="1" s="1"/>
  <c r="H58" i="1"/>
  <c r="J58" i="1" s="1"/>
  <c r="L60" i="3"/>
  <c r="N60" i="3" s="1"/>
  <c r="H60" i="3"/>
  <c r="J60" i="3" s="1"/>
  <c r="L59" i="3"/>
  <c r="N59" i="3" s="1"/>
  <c r="H59" i="3"/>
  <c r="J59" i="3" s="1"/>
  <c r="L58" i="3"/>
  <c r="N58" i="3" s="1"/>
  <c r="H58" i="3"/>
  <c r="J58" i="3" s="1"/>
  <c r="L57" i="3"/>
  <c r="N57" i="3" s="1"/>
  <c r="H57" i="3"/>
  <c r="J57" i="3" s="1"/>
  <c r="L56" i="3"/>
  <c r="N56" i="3" s="1"/>
  <c r="H56" i="3"/>
  <c r="J56" i="3" s="1"/>
  <c r="L55" i="3"/>
  <c r="N55" i="3" s="1"/>
  <c r="H55" i="3"/>
  <c r="J55" i="3" s="1"/>
  <c r="L54" i="3"/>
  <c r="N54" i="3" s="1"/>
  <c r="H54" i="3"/>
  <c r="J54" i="3" s="1"/>
  <c r="L53" i="3"/>
  <c r="N53" i="3" s="1"/>
  <c r="O53" i="3" s="1"/>
  <c r="H53" i="3"/>
  <c r="J53" i="3" s="1"/>
  <c r="L52" i="3"/>
  <c r="N52" i="3" s="1"/>
  <c r="H52" i="3"/>
  <c r="J52" i="3" s="1"/>
  <c r="L51" i="3"/>
  <c r="N51" i="3" s="1"/>
  <c r="H51" i="3"/>
  <c r="J51" i="3" s="1"/>
  <c r="L50" i="3"/>
  <c r="N50" i="3" s="1"/>
  <c r="H50" i="3"/>
  <c r="J50" i="3" s="1"/>
  <c r="L49" i="3"/>
  <c r="N49" i="3" s="1"/>
  <c r="H49" i="3"/>
  <c r="J49" i="3" s="1"/>
  <c r="L48" i="3"/>
  <c r="N48" i="3" s="1"/>
  <c r="H48" i="3"/>
  <c r="J48" i="3" s="1"/>
  <c r="L47" i="3"/>
  <c r="N47" i="3" s="1"/>
  <c r="H47" i="3"/>
  <c r="J47" i="3" s="1"/>
  <c r="L46" i="3"/>
  <c r="N46" i="3" s="1"/>
  <c r="H46" i="3"/>
  <c r="J46" i="3" s="1"/>
  <c r="L45" i="3"/>
  <c r="N45" i="3" s="1"/>
  <c r="O45" i="3" s="1"/>
  <c r="H45" i="3"/>
  <c r="J45" i="3" s="1"/>
  <c r="L44" i="3"/>
  <c r="N44" i="3" s="1"/>
  <c r="H44" i="3"/>
  <c r="J44" i="3" s="1"/>
  <c r="L43" i="3"/>
  <c r="N43" i="3" s="1"/>
  <c r="H43" i="3"/>
  <c r="J43" i="3" s="1"/>
  <c r="L42" i="3"/>
  <c r="N42" i="3" s="1"/>
  <c r="H42" i="3"/>
  <c r="J42" i="3" s="1"/>
  <c r="F19" i="6"/>
  <c r="E19" i="6"/>
  <c r="D19" i="6"/>
  <c r="C19" i="6"/>
  <c r="L8" i="1"/>
  <c r="N8" i="1" s="1"/>
  <c r="L9" i="1"/>
  <c r="N9" i="1" s="1"/>
  <c r="L10" i="1"/>
  <c r="N10" i="1" s="1"/>
  <c r="L11" i="1"/>
  <c r="N11" i="1" s="1"/>
  <c r="H8" i="1"/>
  <c r="J8" i="1" s="1"/>
  <c r="H9" i="1"/>
  <c r="J9" i="1" s="1"/>
  <c r="H10" i="1"/>
  <c r="J10" i="1" s="1"/>
  <c r="H11" i="1"/>
  <c r="J11" i="1" s="1"/>
  <c r="G101" i="3"/>
  <c r="I101" i="3" s="1"/>
  <c r="J101" i="3" s="1"/>
  <c r="G102" i="3"/>
  <c r="I102" i="3" s="1"/>
  <c r="J102" i="3" s="1"/>
  <c r="G100" i="3"/>
  <c r="I100" i="3" s="1"/>
  <c r="J100" i="3" s="1"/>
  <c r="G97" i="3"/>
  <c r="I97" i="3" s="1"/>
  <c r="J97" i="3" s="1"/>
  <c r="G98" i="3"/>
  <c r="I98" i="3" s="1"/>
  <c r="J98" i="3" s="1"/>
  <c r="G99" i="3"/>
  <c r="I99" i="3" s="1"/>
  <c r="J99" i="3" s="1"/>
  <c r="G96" i="3"/>
  <c r="I96" i="3" s="1"/>
  <c r="J96" i="3" s="1"/>
  <c r="G95" i="3"/>
  <c r="I95" i="3" s="1"/>
  <c r="J95" i="3" s="1"/>
  <c r="P31" i="3"/>
  <c r="L32" i="3"/>
  <c r="O23" i="3"/>
  <c r="G78" i="3"/>
  <c r="I78" i="3" s="1"/>
  <c r="G75" i="3"/>
  <c r="I75" i="3" s="1"/>
  <c r="I81" i="3" s="1"/>
  <c r="G76" i="3"/>
  <c r="I76" i="3" s="1"/>
  <c r="G83" i="3"/>
  <c r="I83" i="3" s="1"/>
  <c r="G82" i="3"/>
  <c r="I82" i="3" s="1"/>
  <c r="G80" i="3"/>
  <c r="I80" i="3" s="1"/>
  <c r="G79" i="3"/>
  <c r="I79" i="3" s="1"/>
  <c r="G77" i="3"/>
  <c r="I77" i="3" s="1"/>
  <c r="G74" i="3"/>
  <c r="I74" i="3" s="1"/>
  <c r="G66" i="3"/>
  <c r="I66" i="3" s="1"/>
  <c r="G65" i="3"/>
  <c r="I65" i="3" s="1"/>
  <c r="G70" i="3"/>
  <c r="I70" i="3" s="1"/>
  <c r="G69" i="3"/>
  <c r="G67" i="3"/>
  <c r="I67" i="3" s="1"/>
  <c r="G64" i="3"/>
  <c r="G39" i="3"/>
  <c r="I39" i="3" s="1"/>
  <c r="G38" i="3"/>
  <c r="G36" i="3"/>
  <c r="I36" i="3" s="1"/>
  <c r="G35" i="3"/>
  <c r="I35" i="3" s="1"/>
  <c r="G17" i="3"/>
  <c r="I17" i="3" s="1"/>
  <c r="G16" i="3"/>
  <c r="I16" i="3" s="1"/>
  <c r="G14" i="3"/>
  <c r="I14" i="3" s="1"/>
  <c r="G13" i="3"/>
  <c r="I13" i="3" s="1"/>
  <c r="G12" i="3"/>
  <c r="O59" i="1" l="1"/>
  <c r="O58" i="1"/>
  <c r="O60" i="1"/>
  <c r="J61" i="3"/>
  <c r="N61" i="3"/>
  <c r="O43" i="3"/>
  <c r="O48" i="3"/>
  <c r="O51" i="3"/>
  <c r="O56" i="3"/>
  <c r="O59" i="3"/>
  <c r="H61" i="3"/>
  <c r="O47" i="3"/>
  <c r="O55" i="3"/>
  <c r="O42" i="3"/>
  <c r="O50" i="3"/>
  <c r="O58" i="3"/>
  <c r="L61" i="3"/>
  <c r="O8" i="1"/>
  <c r="O11" i="1"/>
  <c r="O10" i="1"/>
  <c r="O9" i="1"/>
  <c r="O44" i="3"/>
  <c r="O52" i="3"/>
  <c r="O46" i="3"/>
  <c r="O49" i="3"/>
  <c r="O54" i="3"/>
  <c r="O57" i="3"/>
  <c r="O60" i="3"/>
  <c r="K102" i="3"/>
  <c r="K100" i="3"/>
  <c r="I18" i="3"/>
  <c r="G40" i="3"/>
  <c r="G71" i="3"/>
  <c r="I84" i="3"/>
  <c r="L84" i="3" s="1"/>
  <c r="G81" i="3"/>
  <c r="G84" i="3"/>
  <c r="I69" i="3"/>
  <c r="I71" i="3" s="1"/>
  <c r="G68" i="3"/>
  <c r="I64" i="3"/>
  <c r="I68" i="3" s="1"/>
  <c r="I38" i="3"/>
  <c r="I40" i="3" s="1"/>
  <c r="I37" i="3"/>
  <c r="G37" i="3"/>
  <c r="G15" i="3"/>
  <c r="G18" i="3"/>
  <c r="I12" i="3"/>
  <c r="I15" i="3" s="1"/>
  <c r="H20" i="8"/>
  <c r="J20" i="8" s="1"/>
  <c r="L20" i="8"/>
  <c r="N20" i="8" s="1"/>
  <c r="L27" i="8"/>
  <c r="N27" i="8" s="1"/>
  <c r="H27" i="8"/>
  <c r="J27" i="8" s="1"/>
  <c r="L26" i="8"/>
  <c r="N26" i="8" s="1"/>
  <c r="H26" i="8"/>
  <c r="J26" i="8" s="1"/>
  <c r="L25" i="8"/>
  <c r="N25" i="8" s="1"/>
  <c r="H25" i="8"/>
  <c r="J25" i="8" s="1"/>
  <c r="L24" i="8"/>
  <c r="N24" i="8" s="1"/>
  <c r="H24" i="8"/>
  <c r="J24" i="8" s="1"/>
  <c r="L23" i="8"/>
  <c r="N23" i="8" s="1"/>
  <c r="H23" i="8"/>
  <c r="J23" i="8" s="1"/>
  <c r="L22" i="8"/>
  <c r="N22" i="8" s="1"/>
  <c r="H22" i="8"/>
  <c r="J22" i="8" s="1"/>
  <c r="L21" i="8"/>
  <c r="N21" i="8" s="1"/>
  <c r="H21" i="8"/>
  <c r="J21" i="8" s="1"/>
  <c r="L19" i="8"/>
  <c r="N19" i="8" s="1"/>
  <c r="H19" i="8"/>
  <c r="J19" i="8" s="1"/>
  <c r="L17" i="8"/>
  <c r="N17" i="8" s="1"/>
  <c r="H17" i="8"/>
  <c r="J17" i="8" s="1"/>
  <c r="L16" i="8"/>
  <c r="N16" i="8" s="1"/>
  <c r="H16" i="8"/>
  <c r="J16" i="8" s="1"/>
  <c r="L15" i="8"/>
  <c r="N15" i="8" s="1"/>
  <c r="H15" i="8"/>
  <c r="J15" i="8" s="1"/>
  <c r="L14" i="8"/>
  <c r="N14" i="8" s="1"/>
  <c r="H14" i="8"/>
  <c r="J14" i="8" s="1"/>
  <c r="L13" i="8"/>
  <c r="N13" i="8" s="1"/>
  <c r="H13" i="8"/>
  <c r="J13" i="8" s="1"/>
  <c r="L12" i="8"/>
  <c r="H12" i="8"/>
  <c r="D93" i="2"/>
  <c r="G33" i="6"/>
  <c r="G34" i="6"/>
  <c r="G35" i="6"/>
  <c r="G36" i="6"/>
  <c r="G37" i="6"/>
  <c r="G38" i="6"/>
  <c r="G39" i="6"/>
  <c r="G40" i="6"/>
  <c r="G41" i="6"/>
  <c r="G32" i="6"/>
  <c r="G22" i="6"/>
  <c r="G24" i="6"/>
  <c r="G25" i="6"/>
  <c r="G26" i="6"/>
  <c r="G27" i="6"/>
  <c r="G28" i="6"/>
  <c r="G29" i="6"/>
  <c r="G21" i="6"/>
  <c r="G14" i="6"/>
  <c r="G15" i="6"/>
  <c r="G16" i="6"/>
  <c r="G17" i="6"/>
  <c r="G18" i="6"/>
  <c r="G8" i="6"/>
  <c r="G5" i="6"/>
  <c r="L131" i="1"/>
  <c r="N131" i="1" s="1"/>
  <c r="H131" i="1"/>
  <c r="J131" i="1" s="1"/>
  <c r="G30" i="6" l="1"/>
  <c r="H28" i="8"/>
  <c r="J12" i="8"/>
  <c r="N12" i="8"/>
  <c r="L28" i="8"/>
  <c r="O61" i="3"/>
  <c r="G9" i="6"/>
  <c r="L18" i="3"/>
  <c r="L40" i="3"/>
  <c r="L71" i="3"/>
  <c r="O20" i="8"/>
  <c r="O24" i="8"/>
  <c r="O19" i="8"/>
  <c r="O23" i="8"/>
  <c r="O25" i="8"/>
  <c r="O16" i="8"/>
  <c r="O15" i="8"/>
  <c r="O27" i="8"/>
  <c r="O26" i="8"/>
  <c r="O21" i="8"/>
  <c r="O22" i="8"/>
  <c r="O17" i="8"/>
  <c r="O14" i="8"/>
  <c r="O13" i="8"/>
  <c r="O131" i="1"/>
  <c r="L151" i="1"/>
  <c r="N151" i="1" s="1"/>
  <c r="H151" i="1"/>
  <c r="J151" i="1" s="1"/>
  <c r="L138" i="1"/>
  <c r="N138" i="1" s="1"/>
  <c r="H138" i="1"/>
  <c r="J138" i="1" s="1"/>
  <c r="H134" i="1"/>
  <c r="J134" i="1" s="1"/>
  <c r="L134" i="1"/>
  <c r="N134" i="1" s="1"/>
  <c r="L93" i="1"/>
  <c r="N93" i="1" s="1"/>
  <c r="H93" i="1"/>
  <c r="J93" i="1" s="1"/>
  <c r="L33" i="1"/>
  <c r="N33" i="1" s="1"/>
  <c r="H33" i="1"/>
  <c r="J33" i="1" s="1"/>
  <c r="L127" i="1"/>
  <c r="N127" i="1" s="1"/>
  <c r="H127" i="1"/>
  <c r="J127" i="1" s="1"/>
  <c r="O12" i="8" l="1"/>
  <c r="O134" i="1"/>
  <c r="O135" i="1" s="1"/>
  <c r="O151" i="1"/>
  <c r="O127" i="1"/>
  <c r="O33" i="1"/>
  <c r="O138" i="1"/>
  <c r="O93" i="1"/>
  <c r="G8" i="3"/>
  <c r="I8" i="3" s="1"/>
  <c r="G7" i="3"/>
  <c r="I7" i="3" s="1"/>
  <c r="G5" i="3"/>
  <c r="I5" i="3" s="1"/>
  <c r="G4" i="3"/>
  <c r="I4" i="3" s="1"/>
  <c r="G3" i="3"/>
  <c r="I3" i="3" s="1"/>
  <c r="I9" i="3" l="1"/>
  <c r="G10" i="6"/>
  <c r="I6" i="3"/>
  <c r="G6" i="3"/>
  <c r="G9" i="3"/>
  <c r="L9" i="3" l="1"/>
  <c r="G11" i="6"/>
  <c r="L120" i="1"/>
  <c r="N120" i="1" s="1"/>
  <c r="H120" i="1"/>
  <c r="J120" i="1" s="1"/>
  <c r="L111" i="1"/>
  <c r="N111" i="1" s="1"/>
  <c r="H111" i="1"/>
  <c r="J111" i="1" s="1"/>
  <c r="L103" i="1"/>
  <c r="N103" i="1" s="1"/>
  <c r="H103" i="1"/>
  <c r="J103" i="1" s="1"/>
  <c r="L97" i="1"/>
  <c r="N97" i="1" s="1"/>
  <c r="L98" i="1"/>
  <c r="N98" i="1" s="1"/>
  <c r="H97" i="1"/>
  <c r="J97" i="1" s="1"/>
  <c r="H98" i="1"/>
  <c r="J98" i="1" s="1"/>
  <c r="L155" i="1"/>
  <c r="N155" i="1" s="1"/>
  <c r="H155" i="1"/>
  <c r="J155" i="1" s="1"/>
  <c r="L154" i="1"/>
  <c r="N154" i="1" s="1"/>
  <c r="H154" i="1"/>
  <c r="J154" i="1" s="1"/>
  <c r="L150" i="1"/>
  <c r="N150" i="1" s="1"/>
  <c r="H150" i="1"/>
  <c r="J150" i="1" s="1"/>
  <c r="L147" i="1"/>
  <c r="N147" i="1" s="1"/>
  <c r="H147" i="1"/>
  <c r="J147" i="1" s="1"/>
  <c r="L144" i="1"/>
  <c r="N144" i="1" s="1"/>
  <c r="H144" i="1"/>
  <c r="J144" i="1" s="1"/>
  <c r="L143" i="1"/>
  <c r="N143" i="1" s="1"/>
  <c r="H143" i="1"/>
  <c r="J143" i="1" s="1"/>
  <c r="L142" i="1"/>
  <c r="N142" i="1" s="1"/>
  <c r="H142" i="1"/>
  <c r="J142" i="1" s="1"/>
  <c r="L139" i="1"/>
  <c r="N139" i="1" s="1"/>
  <c r="H139" i="1"/>
  <c r="J139" i="1" s="1"/>
  <c r="L137" i="1"/>
  <c r="N137" i="1" s="1"/>
  <c r="H137" i="1"/>
  <c r="J137" i="1" s="1"/>
  <c r="L130" i="1"/>
  <c r="N130" i="1" s="1"/>
  <c r="H130" i="1"/>
  <c r="J130" i="1" s="1"/>
  <c r="L126" i="1"/>
  <c r="N126" i="1" s="1"/>
  <c r="H126" i="1"/>
  <c r="J126" i="1" s="1"/>
  <c r="L123" i="1"/>
  <c r="N123" i="1" s="1"/>
  <c r="H123" i="1"/>
  <c r="J123" i="1" s="1"/>
  <c r="L119" i="1"/>
  <c r="N119" i="1" s="1"/>
  <c r="H119" i="1"/>
  <c r="J119" i="1" s="1"/>
  <c r="G12" i="6" l="1"/>
  <c r="O130" i="1"/>
  <c r="O97" i="1"/>
  <c r="O111" i="1"/>
  <c r="O103" i="1"/>
  <c r="O98" i="1"/>
  <c r="O150" i="1"/>
  <c r="O120" i="1"/>
  <c r="O155" i="1"/>
  <c r="O144" i="1"/>
  <c r="O143" i="1"/>
  <c r="O139" i="1"/>
  <c r="O154" i="1"/>
  <c r="O147" i="1"/>
  <c r="O148" i="1" s="1"/>
  <c r="O142" i="1"/>
  <c r="O137" i="1"/>
  <c r="O119" i="1"/>
  <c r="O123" i="1"/>
  <c r="O126" i="1"/>
  <c r="O128" i="1" s="1"/>
  <c r="O121" i="1" l="1"/>
  <c r="O132" i="1"/>
  <c r="G13" i="6"/>
  <c r="G19" i="6" s="1"/>
  <c r="O140" i="1"/>
  <c r="O152" i="1"/>
  <c r="O124" i="1"/>
  <c r="O156" i="1"/>
  <c r="O145" i="1"/>
  <c r="O157" i="1" l="1"/>
  <c r="H77" i="1"/>
  <c r="J77" i="1" s="1"/>
  <c r="L77" i="1"/>
  <c r="N77" i="1" s="1"/>
  <c r="H80" i="1"/>
  <c r="J80" i="1" s="1"/>
  <c r="L80" i="1"/>
  <c r="N80" i="1" s="1"/>
  <c r="H81" i="1"/>
  <c r="J81" i="1" s="1"/>
  <c r="L81" i="1"/>
  <c r="N81" i="1" s="1"/>
  <c r="H84" i="1"/>
  <c r="J84" i="1" s="1"/>
  <c r="L84" i="1"/>
  <c r="N84" i="1" s="1"/>
  <c r="H85" i="1"/>
  <c r="J85" i="1" s="1"/>
  <c r="L85" i="1"/>
  <c r="N85" i="1" s="1"/>
  <c r="H88" i="1"/>
  <c r="J88" i="1" s="1"/>
  <c r="L88" i="1"/>
  <c r="N88" i="1" s="1"/>
  <c r="H89" i="1"/>
  <c r="J89" i="1" s="1"/>
  <c r="L89" i="1"/>
  <c r="N89" i="1" s="1"/>
  <c r="H92" i="1"/>
  <c r="J92" i="1" s="1"/>
  <c r="L92" i="1"/>
  <c r="N92" i="1" s="1"/>
  <c r="H96" i="1"/>
  <c r="J96" i="1" s="1"/>
  <c r="L96" i="1"/>
  <c r="N96" i="1" s="1"/>
  <c r="H101" i="1"/>
  <c r="J101" i="1" s="1"/>
  <c r="L101" i="1"/>
  <c r="N101" i="1" s="1"/>
  <c r="H102" i="1"/>
  <c r="J102" i="1" s="1"/>
  <c r="L102" i="1"/>
  <c r="N102" i="1" s="1"/>
  <c r="H104" i="1"/>
  <c r="J104" i="1" s="1"/>
  <c r="L104" i="1"/>
  <c r="N104" i="1" s="1"/>
  <c r="H107" i="1"/>
  <c r="J107" i="1" s="1"/>
  <c r="L107" i="1"/>
  <c r="N107" i="1" s="1"/>
  <c r="H108" i="1"/>
  <c r="J108" i="1" s="1"/>
  <c r="L108" i="1"/>
  <c r="N108" i="1" s="1"/>
  <c r="H112" i="1"/>
  <c r="J112" i="1" s="1"/>
  <c r="L112" i="1"/>
  <c r="N112" i="1" s="1"/>
  <c r="H113" i="1"/>
  <c r="J113" i="1" s="1"/>
  <c r="L113" i="1"/>
  <c r="N113" i="1" s="1"/>
  <c r="O104" i="1" l="1"/>
  <c r="O112" i="1"/>
  <c r="O96" i="1"/>
  <c r="O99" i="1" s="1"/>
  <c r="O89" i="1"/>
  <c r="O81" i="1"/>
  <c r="O107" i="1"/>
  <c r="O108" i="1"/>
  <c r="O101" i="1"/>
  <c r="O92" i="1"/>
  <c r="O94" i="1" s="1"/>
  <c r="O88" i="1"/>
  <c r="O84" i="1"/>
  <c r="O80" i="1"/>
  <c r="O113" i="1"/>
  <c r="O102" i="1"/>
  <c r="O85" i="1"/>
  <c r="O77" i="1"/>
  <c r="O78" i="1" s="1"/>
  <c r="O82" i="1" l="1"/>
  <c r="O109" i="1"/>
  <c r="O90" i="1"/>
  <c r="O114" i="1"/>
  <c r="O105" i="1"/>
  <c r="O86" i="1"/>
  <c r="O115" i="1" l="1"/>
  <c r="D85" i="2" l="1"/>
  <c r="H32" i="3"/>
  <c r="L31" i="3"/>
  <c r="H31" i="3"/>
  <c r="D81" i="2"/>
  <c r="O31" i="3" l="1"/>
  <c r="O32" i="3"/>
  <c r="L25" i="3"/>
  <c r="H25" i="3"/>
  <c r="L26" i="3"/>
  <c r="P26" i="3" s="1"/>
  <c r="L43" i="1"/>
  <c r="N43" i="1" s="1"/>
  <c r="H43" i="1"/>
  <c r="J43" i="1" s="1"/>
  <c r="L38" i="1"/>
  <c r="N38" i="1" s="1"/>
  <c r="H38" i="1"/>
  <c r="J38" i="1" s="1"/>
  <c r="O25" i="3" l="1"/>
  <c r="O33" i="3"/>
  <c r="O38" i="1"/>
  <c r="O43" i="1"/>
  <c r="D65" i="2"/>
  <c r="D61" i="2"/>
  <c r="D77" i="2" l="1"/>
  <c r="D73" i="2"/>
  <c r="D69" i="2"/>
  <c r="L23" i="3" l="1"/>
  <c r="L88" i="3"/>
  <c r="L53" i="1"/>
  <c r="N53" i="1" s="1"/>
  <c r="H53" i="1"/>
  <c r="J53" i="1" s="1"/>
  <c r="L91" i="3"/>
  <c r="P91" i="3" s="1"/>
  <c r="H91" i="3"/>
  <c r="L89" i="3"/>
  <c r="H89" i="3"/>
  <c r="H88" i="3"/>
  <c r="H26" i="3"/>
  <c r="L24" i="3"/>
  <c r="H24" i="3"/>
  <c r="H23" i="3"/>
  <c r="D57" i="2"/>
  <c r="D53" i="2"/>
  <c r="D49" i="2"/>
  <c r="D45" i="2"/>
  <c r="D41" i="2"/>
  <c r="D37" i="2"/>
  <c r="D33" i="2"/>
  <c r="D29" i="2"/>
  <c r="D25" i="2"/>
  <c r="D21" i="2"/>
  <c r="D17" i="2"/>
  <c r="D13" i="2"/>
  <c r="D9" i="2"/>
  <c r="D5" i="2"/>
  <c r="L29" i="1"/>
  <c r="N29" i="1" s="1"/>
  <c r="H29" i="1"/>
  <c r="J29" i="1" s="1"/>
  <c r="L63" i="1"/>
  <c r="N63" i="1" s="1"/>
  <c r="L64" i="1"/>
  <c r="N64" i="1" s="1"/>
  <c r="L65" i="1"/>
  <c r="N65" i="1" s="1"/>
  <c r="L66" i="1"/>
  <c r="N66" i="1" s="1"/>
  <c r="L67" i="1"/>
  <c r="N67" i="1" s="1"/>
  <c r="L68" i="1"/>
  <c r="N68" i="1" s="1"/>
  <c r="L69" i="1"/>
  <c r="N69" i="1" s="1"/>
  <c r="L70" i="1"/>
  <c r="N70" i="1" s="1"/>
  <c r="L71" i="1"/>
  <c r="N71" i="1" s="1"/>
  <c r="H63" i="1"/>
  <c r="J63" i="1" s="1"/>
  <c r="H64" i="1"/>
  <c r="J64" i="1" s="1"/>
  <c r="H65" i="1"/>
  <c r="J65" i="1" s="1"/>
  <c r="H66" i="1"/>
  <c r="J66" i="1" s="1"/>
  <c r="H67" i="1"/>
  <c r="J67" i="1" s="1"/>
  <c r="H69" i="1"/>
  <c r="J69" i="1" s="1"/>
  <c r="H70" i="1"/>
  <c r="J70" i="1" s="1"/>
  <c r="H71" i="1"/>
  <c r="J71" i="1" s="1"/>
  <c r="L47" i="1"/>
  <c r="N47" i="1" s="1"/>
  <c r="H47" i="1"/>
  <c r="J47" i="1" s="1"/>
  <c r="O66" i="1" l="1"/>
  <c r="O70" i="1"/>
  <c r="O69" i="1"/>
  <c r="O65" i="1"/>
  <c r="O29" i="1"/>
  <c r="O64" i="1"/>
  <c r="O67" i="1"/>
  <c r="O63" i="1"/>
  <c r="O53" i="1"/>
  <c r="O54" i="1" s="1"/>
  <c r="O91" i="3"/>
  <c r="O89" i="3"/>
  <c r="O88" i="3"/>
  <c r="H27" i="3"/>
  <c r="O24" i="3"/>
  <c r="O26" i="3"/>
  <c r="O47" i="1"/>
  <c r="O48" i="1" l="1"/>
  <c r="H68" i="1"/>
  <c r="J68" i="1" s="1"/>
  <c r="O68" i="1" s="1"/>
  <c r="C25" i="4" l="1"/>
  <c r="D17" i="4" s="1"/>
  <c r="C30" i="4" s="1"/>
  <c r="L57" i="1" l="1"/>
  <c r="N57" i="1" s="1"/>
  <c r="L61" i="1"/>
  <c r="N61" i="1" s="1"/>
  <c r="L62" i="1"/>
  <c r="N62" i="1" s="1"/>
  <c r="L50" i="1"/>
  <c r="N50" i="1" s="1"/>
  <c r="L44" i="1"/>
  <c r="N44" i="1" s="1"/>
  <c r="L37" i="1"/>
  <c r="N37" i="1" s="1"/>
  <c r="L39" i="1"/>
  <c r="N39" i="1" s="1"/>
  <c r="L23" i="1"/>
  <c r="N23" i="1" s="1"/>
  <c r="L24" i="1"/>
  <c r="N24" i="1" s="1"/>
  <c r="H57" i="1"/>
  <c r="J57" i="1" s="1"/>
  <c r="H61" i="1"/>
  <c r="J61" i="1" s="1"/>
  <c r="H62" i="1"/>
  <c r="J62" i="1" s="1"/>
  <c r="H50" i="1"/>
  <c r="J50" i="1" s="1"/>
  <c r="H44" i="1"/>
  <c r="J44" i="1" s="1"/>
  <c r="H37" i="1"/>
  <c r="J37" i="1" s="1"/>
  <c r="H39" i="1"/>
  <c r="J39" i="1" s="1"/>
  <c r="H23" i="1"/>
  <c r="J23" i="1" s="1"/>
  <c r="H24" i="1" l="1"/>
  <c r="J24" i="1" s="1"/>
  <c r="L56" i="1"/>
  <c r="N56" i="1" s="1"/>
  <c r="H56" i="1"/>
  <c r="J56" i="1" s="1"/>
  <c r="O57" i="1" l="1"/>
  <c r="O61" i="1"/>
  <c r="O56" i="1"/>
  <c r="P58" i="1" l="1"/>
  <c r="L16" i="1"/>
  <c r="N16" i="1" s="1"/>
  <c r="H16" i="1"/>
  <c r="J16" i="1" s="1"/>
  <c r="L36" i="1"/>
  <c r="N36" i="1" s="1"/>
  <c r="L32" i="1"/>
  <c r="N32" i="1" s="1"/>
  <c r="L27" i="1"/>
  <c r="N27" i="1" s="1"/>
  <c r="L22" i="1"/>
  <c r="N22" i="1" s="1"/>
  <c r="L19" i="1"/>
  <c r="N19" i="1" s="1"/>
  <c r="H32" i="1"/>
  <c r="J32" i="1" s="1"/>
  <c r="H27" i="1"/>
  <c r="J27" i="1" s="1"/>
  <c r="H22" i="1"/>
  <c r="J22" i="1" s="1"/>
  <c r="H19" i="1"/>
  <c r="J19" i="1" s="1"/>
  <c r="L7" i="1"/>
  <c r="N7" i="1" s="1"/>
  <c r="H7" i="1"/>
  <c r="J7" i="1" s="1"/>
  <c r="H42" i="1"/>
  <c r="J42" i="1" s="1"/>
  <c r="L28" i="1" l="1"/>
  <c r="N28" i="1" s="1"/>
  <c r="H28" i="1"/>
  <c r="J28" i="1" s="1"/>
  <c r="O71" i="1"/>
  <c r="O62" i="1"/>
  <c r="O7" i="1"/>
  <c r="O12" i="1" s="1"/>
  <c r="O22" i="1"/>
  <c r="L42" i="1"/>
  <c r="O50" i="1"/>
  <c r="O44" i="1"/>
  <c r="O24" i="1"/>
  <c r="O16" i="1"/>
  <c r="O37" i="1"/>
  <c r="O39" i="1"/>
  <c r="O23" i="1"/>
  <c r="O19" i="1"/>
  <c r="O32" i="1"/>
  <c r="O34" i="1" s="1"/>
  <c r="O27" i="1"/>
  <c r="P72" i="1" l="1"/>
  <c r="O72" i="1"/>
  <c r="O25" i="1"/>
  <c r="O51" i="1"/>
  <c r="N42" i="1"/>
  <c r="O42" i="1" s="1"/>
  <c r="O45" i="1" s="1"/>
  <c r="O28" i="1"/>
  <c r="O30" i="1" s="1"/>
  <c r="O20" i="1"/>
  <c r="O17" i="1"/>
  <c r="O27" i="3"/>
  <c r="H36" i="1" s="1"/>
  <c r="J36" i="1" s="1"/>
  <c r="O36" i="1" s="1"/>
  <c r="P32" i="3"/>
  <c r="O40" i="1" l="1"/>
  <c r="O73" i="1" s="1"/>
</calcChain>
</file>

<file path=xl/sharedStrings.xml><?xml version="1.0" encoding="utf-8"?>
<sst xmlns="http://schemas.openxmlformats.org/spreadsheetml/2006/main" count="1186" uniqueCount="586">
  <si>
    <t>Item</t>
  </si>
  <si>
    <t>Descrição</t>
  </si>
  <si>
    <t>Unidade</t>
  </si>
  <si>
    <t>Quantidade</t>
  </si>
  <si>
    <t>1.1</t>
  </si>
  <si>
    <t>m²</t>
  </si>
  <si>
    <t>1.2</t>
  </si>
  <si>
    <t>un</t>
  </si>
  <si>
    <t>1.3</t>
  </si>
  <si>
    <t>m</t>
  </si>
  <si>
    <t>1.4</t>
  </si>
  <si>
    <t>Limpeza permanente e final da obra</t>
  </si>
  <si>
    <t>Transporte de material bota-fora</t>
  </si>
  <si>
    <t>m³</t>
  </si>
  <si>
    <t>Sub Total</t>
  </si>
  <si>
    <t>DEMOLIÇÕES E REMOÇÕES</t>
  </si>
  <si>
    <t>2.1</t>
  </si>
  <si>
    <t>PAREDES</t>
  </si>
  <si>
    <t>3.1</t>
  </si>
  <si>
    <t>REVESTIMENTOS</t>
  </si>
  <si>
    <t>4.1</t>
  </si>
  <si>
    <t>4.2</t>
  </si>
  <si>
    <t>4.3</t>
  </si>
  <si>
    <t>PISO</t>
  </si>
  <si>
    <t>FORRO</t>
  </si>
  <si>
    <t>ESQUADRIAS</t>
  </si>
  <si>
    <t>INSTALAÇÕES ELÉTRICAS</t>
  </si>
  <si>
    <t>PINTURAS</t>
  </si>
  <si>
    <t xml:space="preserve">Pintura com tinta PVA forro </t>
  </si>
  <si>
    <t>cj</t>
  </si>
  <si>
    <t>Material</t>
  </si>
  <si>
    <t>Mão-de-obra</t>
  </si>
  <si>
    <t>BDI%</t>
  </si>
  <si>
    <t>Preço Unitário (R$)</t>
  </si>
  <si>
    <t>Total com BDI (R$)</t>
  </si>
  <si>
    <t>Total Geral (R$)</t>
  </si>
  <si>
    <t>Total (R$)</t>
  </si>
  <si>
    <t>Códigos Refer.</t>
  </si>
  <si>
    <t>Leroy Merlin</t>
  </si>
  <si>
    <t>P</t>
  </si>
  <si>
    <t>Plotagem</t>
  </si>
  <si>
    <t>Massa Única 15mm- Argamassa Regular CA-AR 1:5+20%CI</t>
  </si>
  <si>
    <t>Chapisco CI-AR 1:3 - 7mm Preparo e aplicação</t>
  </si>
  <si>
    <t>Marceneiro</t>
  </si>
  <si>
    <t>Mercado Livre</t>
  </si>
  <si>
    <t>COMPOSIÇÃO DO BDI</t>
  </si>
  <si>
    <t xml:space="preserve">Conforme 19.224/2015 / art. 3º/ § 2º/ BDI para contratação de obras e serviços/ Edificações </t>
  </si>
  <si>
    <t>I.</t>
  </si>
  <si>
    <t>Fórmula adotada</t>
  </si>
  <si>
    <t>BDI = (((1+AC+S&amp;G+R)*(1+DF)*(1+L))/(1-i))-)1</t>
  </si>
  <si>
    <t>II.</t>
  </si>
  <si>
    <t>Parcelas constituintes da fórmula e respectivos valores</t>
  </si>
  <si>
    <t>Administração central</t>
  </si>
  <si>
    <t>AC</t>
  </si>
  <si>
    <t>Seguro e Garantia</t>
  </si>
  <si>
    <t>S&amp;G</t>
  </si>
  <si>
    <t>Taxa de risco</t>
  </si>
  <si>
    <t>R</t>
  </si>
  <si>
    <t>Custo Financeiro</t>
  </si>
  <si>
    <t>DF</t>
  </si>
  <si>
    <t>Lucro</t>
  </si>
  <si>
    <t>L</t>
  </si>
  <si>
    <t>Tributos</t>
  </si>
  <si>
    <t>i</t>
  </si>
  <si>
    <t>III</t>
  </si>
  <si>
    <t>Tributos (i) - Memória de Cálculo</t>
  </si>
  <si>
    <t>PIS</t>
  </si>
  <si>
    <t>Cofins</t>
  </si>
  <si>
    <t>ISSQN</t>
  </si>
  <si>
    <t>CPRB</t>
  </si>
  <si>
    <t>Total de impostos</t>
  </si>
  <si>
    <t>* ISS (base 4,00%) ajustado apenas sobre mão de obra, conforme Decreto  nº19.224 do  Municipio de Porto Alegre</t>
  </si>
  <si>
    <t>BDI calculado:</t>
  </si>
  <si>
    <t>LEGENDA</t>
  </si>
  <si>
    <t>PLANILHA SINAPI</t>
  </si>
  <si>
    <t>PLANILHA PLEO</t>
  </si>
  <si>
    <t>PREÇOS DE MERCADO</t>
  </si>
  <si>
    <t>CONSELHO DE ARQUITETURA E URBANISMO</t>
  </si>
  <si>
    <t>Pedreiro</t>
  </si>
  <si>
    <t>C</t>
  </si>
  <si>
    <t>M</t>
  </si>
  <si>
    <t>ENG. WILSON CANTES</t>
  </si>
  <si>
    <t>CREA RS 065273</t>
  </si>
  <si>
    <r>
      <rPr>
        <b/>
        <sz val="10.5"/>
        <color rgb="FFFFFFFF"/>
        <rFont val="Arial"/>
        <family val="2"/>
      </rPr>
      <t>RIO</t>
    </r>
    <r>
      <rPr>
        <sz val="10.5"/>
        <color rgb="FFFFFFFF"/>
        <rFont val="Times New Roman"/>
        <family val="1"/>
      </rPr>
      <t xml:space="preserve"> </t>
    </r>
    <r>
      <rPr>
        <b/>
        <sz val="10.5"/>
        <color rgb="FFFFFFFF"/>
        <rFont val="Arial"/>
        <family val="2"/>
      </rPr>
      <t>GRANDE</t>
    </r>
    <r>
      <rPr>
        <sz val="10.5"/>
        <color rgb="FFFFFFFF"/>
        <rFont val="Times New Roman"/>
        <family val="1"/>
      </rPr>
      <t xml:space="preserve"> </t>
    </r>
    <r>
      <rPr>
        <b/>
        <sz val="10.5"/>
        <color rgb="FFFFFFFF"/>
        <rFont val="Arial"/>
        <family val="2"/>
      </rPr>
      <t>DO</t>
    </r>
    <r>
      <rPr>
        <sz val="10.5"/>
        <color rgb="FFFFFFFF"/>
        <rFont val="Times New Roman"/>
        <family val="1"/>
      </rPr>
      <t xml:space="preserve"> </t>
    </r>
    <r>
      <rPr>
        <b/>
        <sz val="10.5"/>
        <color rgb="FFFFFFFF"/>
        <rFont val="Arial"/>
        <family val="2"/>
      </rPr>
      <t>SUL</t>
    </r>
    <r>
      <rPr>
        <sz val="10.5"/>
        <color rgb="FFFFFFFF"/>
        <rFont val="Times New Roman"/>
        <family val="1"/>
      </rPr>
      <t xml:space="preserve">                                                                                  </t>
    </r>
    <r>
      <rPr>
        <vertAlign val="superscript"/>
        <sz val="9"/>
        <color rgb="FFFFFFFF"/>
        <rFont val="Arial"/>
        <family val="2"/>
      </rPr>
      <t>VIGÊNCIA</t>
    </r>
    <r>
      <rPr>
        <vertAlign val="superscript"/>
        <sz val="9"/>
        <color rgb="FFFFFFFF"/>
        <rFont val="Times New Roman"/>
        <family val="1"/>
      </rPr>
      <t xml:space="preserve"> </t>
    </r>
    <r>
      <rPr>
        <vertAlign val="superscript"/>
        <sz val="9"/>
        <color rgb="FFFFFFFF"/>
        <rFont val="Arial"/>
        <family val="2"/>
      </rPr>
      <t>A</t>
    </r>
    <r>
      <rPr>
        <vertAlign val="superscript"/>
        <sz val="9"/>
        <color rgb="FFFFFFFF"/>
        <rFont val="Times New Roman"/>
        <family val="1"/>
      </rPr>
      <t xml:space="preserve"> </t>
    </r>
    <r>
      <rPr>
        <vertAlign val="superscript"/>
        <sz val="9"/>
        <color rgb="FFFFFFFF"/>
        <rFont val="Arial"/>
        <family val="2"/>
      </rPr>
      <t>PARTIR</t>
    </r>
    <r>
      <rPr>
        <vertAlign val="superscript"/>
        <sz val="9"/>
        <color rgb="FFFFFFFF"/>
        <rFont val="Times New Roman"/>
        <family val="1"/>
      </rPr>
      <t xml:space="preserve"> </t>
    </r>
    <r>
      <rPr>
        <vertAlign val="superscript"/>
        <sz val="9"/>
        <color rgb="FFFFFFFF"/>
        <rFont val="Arial"/>
        <family val="2"/>
      </rPr>
      <t>DE</t>
    </r>
    <r>
      <rPr>
        <vertAlign val="superscript"/>
        <sz val="9"/>
        <color rgb="FFFFFFFF"/>
        <rFont val="Times New Roman"/>
        <family val="1"/>
      </rPr>
      <t xml:space="preserve">  </t>
    </r>
    <r>
      <rPr>
        <sz val="9"/>
        <color rgb="FFFFFFFF"/>
        <rFont val="Arial"/>
        <family val="2"/>
      </rPr>
      <t>10/2018</t>
    </r>
  </si>
  <si>
    <r>
      <rPr>
        <b/>
        <sz val="9"/>
        <color rgb="FFFFFFFF"/>
        <rFont val="Arial"/>
        <family val="2"/>
      </rPr>
      <t>ENCARGOS</t>
    </r>
    <r>
      <rPr>
        <sz val="9"/>
        <color rgb="FFFFFFFF"/>
        <rFont val="Times New Roman"/>
        <family val="1"/>
      </rPr>
      <t xml:space="preserve">   </t>
    </r>
    <r>
      <rPr>
        <b/>
        <sz val="9"/>
        <color rgb="FFFFFFFF"/>
        <rFont val="Arial"/>
        <family val="2"/>
      </rPr>
      <t>SOCIAIS</t>
    </r>
    <r>
      <rPr>
        <sz val="9"/>
        <color rgb="FFFFFFFF"/>
        <rFont val="Times New Roman"/>
        <family val="1"/>
      </rPr>
      <t xml:space="preserve">   </t>
    </r>
    <r>
      <rPr>
        <b/>
        <sz val="9"/>
        <color rgb="FFFFFFFF"/>
        <rFont val="Arial"/>
        <family val="2"/>
      </rPr>
      <t>SOBRE</t>
    </r>
    <r>
      <rPr>
        <sz val="9"/>
        <color rgb="FFFFFFFF"/>
        <rFont val="Times New Roman"/>
        <family val="1"/>
      </rPr>
      <t xml:space="preserve">   </t>
    </r>
    <r>
      <rPr>
        <b/>
        <sz val="9"/>
        <color rgb="FFFFFFFF"/>
        <rFont val="Arial"/>
        <family val="2"/>
      </rPr>
      <t>A</t>
    </r>
    <r>
      <rPr>
        <sz val="9"/>
        <color rgb="FFFFFFFF"/>
        <rFont val="Times New Roman"/>
        <family val="1"/>
      </rPr>
      <t xml:space="preserve">   </t>
    </r>
    <r>
      <rPr>
        <b/>
        <sz val="9"/>
        <color rgb="FFFFFFFF"/>
        <rFont val="Arial"/>
        <family val="2"/>
      </rPr>
      <t>MÃO</t>
    </r>
    <r>
      <rPr>
        <sz val="9"/>
        <color rgb="FFFFFFFF"/>
        <rFont val="Times New Roman"/>
        <family val="1"/>
      </rPr>
      <t xml:space="preserve">   </t>
    </r>
    <r>
      <rPr>
        <b/>
        <sz val="9"/>
        <color rgb="FFFFFFFF"/>
        <rFont val="Arial"/>
        <family val="2"/>
      </rPr>
      <t>DE</t>
    </r>
    <r>
      <rPr>
        <sz val="9"/>
        <color rgb="FFFFFFFF"/>
        <rFont val="Times New Roman"/>
        <family val="1"/>
      </rPr>
      <t xml:space="preserve">   </t>
    </r>
    <r>
      <rPr>
        <b/>
        <sz val="9"/>
        <color rgb="FFFFFFFF"/>
        <rFont val="Arial"/>
        <family val="2"/>
      </rPr>
      <t>OBRA</t>
    </r>
  </si>
  <si>
    <r>
      <rPr>
        <b/>
        <sz val="9"/>
        <rFont val="Arial"/>
        <family val="2"/>
      </rPr>
      <t>CÓDIGO</t>
    </r>
  </si>
  <si>
    <r>
      <rPr>
        <b/>
        <sz val="9"/>
        <rFont val="Arial"/>
        <family val="2"/>
      </rPr>
      <t>DESCRIÇÃO</t>
    </r>
  </si>
  <si>
    <r>
      <rPr>
        <b/>
        <sz val="9"/>
        <color rgb="FFFFFFFF"/>
        <rFont val="Arial"/>
        <family val="2"/>
      </rPr>
      <t>SEM</t>
    </r>
    <r>
      <rPr>
        <sz val="9"/>
        <color rgb="FFFFFFFF"/>
        <rFont val="Times New Roman"/>
        <family val="1"/>
      </rPr>
      <t xml:space="preserve"> </t>
    </r>
    <r>
      <rPr>
        <b/>
        <sz val="9"/>
        <color rgb="FFFFFFFF"/>
        <rFont val="Arial"/>
        <family val="2"/>
      </rPr>
      <t>DESONERAÇÃO</t>
    </r>
  </si>
  <si>
    <r>
      <rPr>
        <b/>
        <sz val="9"/>
        <rFont val="Arial"/>
        <family val="2"/>
      </rPr>
      <t xml:space="preserve">MENSALISTA
</t>
    </r>
    <r>
      <rPr>
        <b/>
        <sz val="9"/>
        <rFont val="Arial"/>
        <family val="2"/>
      </rPr>
      <t>%</t>
    </r>
  </si>
  <si>
    <r>
      <rPr>
        <b/>
        <sz val="9"/>
        <color rgb="FFFFFFFF"/>
        <rFont val="Arial"/>
        <family val="2"/>
      </rPr>
      <t>GRUPO</t>
    </r>
    <r>
      <rPr>
        <sz val="9"/>
        <color rgb="FFFFFFFF"/>
        <rFont val="Times New Roman"/>
        <family val="1"/>
      </rPr>
      <t xml:space="preserve"> </t>
    </r>
    <r>
      <rPr>
        <b/>
        <sz val="9"/>
        <color rgb="FFFFFFFF"/>
        <rFont val="Arial"/>
        <family val="2"/>
      </rPr>
      <t>A</t>
    </r>
  </si>
  <si>
    <r>
      <rPr>
        <sz val="9"/>
        <rFont val="Arial"/>
        <family val="2"/>
      </rPr>
      <t>A1</t>
    </r>
  </si>
  <si>
    <r>
      <rPr>
        <sz val="9"/>
        <rFont val="Arial"/>
        <family val="2"/>
      </rPr>
      <t>INSS</t>
    </r>
  </si>
  <si>
    <r>
      <rPr>
        <sz val="9"/>
        <rFont val="Arial"/>
        <family val="2"/>
      </rPr>
      <t>A2</t>
    </r>
  </si>
  <si>
    <r>
      <rPr>
        <sz val="9"/>
        <rFont val="Arial"/>
        <family val="2"/>
      </rPr>
      <t>SESI</t>
    </r>
  </si>
  <si>
    <r>
      <rPr>
        <sz val="9"/>
        <rFont val="Arial"/>
        <family val="2"/>
      </rPr>
      <t>A3</t>
    </r>
  </si>
  <si>
    <r>
      <rPr>
        <sz val="9"/>
        <rFont val="Arial"/>
        <family val="2"/>
      </rPr>
      <t>SENAI</t>
    </r>
  </si>
  <si>
    <r>
      <rPr>
        <sz val="9"/>
        <rFont val="Arial"/>
        <family val="2"/>
      </rPr>
      <t>A4</t>
    </r>
  </si>
  <si>
    <r>
      <rPr>
        <sz val="9"/>
        <rFont val="Arial"/>
        <family val="2"/>
      </rPr>
      <t>INCRA</t>
    </r>
  </si>
  <si>
    <r>
      <rPr>
        <sz val="9"/>
        <rFont val="Arial"/>
        <family val="2"/>
      </rPr>
      <t>A5</t>
    </r>
  </si>
  <si>
    <r>
      <rPr>
        <sz val="9"/>
        <rFont val="Arial"/>
        <family val="2"/>
      </rPr>
      <t>SEBRAE</t>
    </r>
  </si>
  <si>
    <r>
      <rPr>
        <sz val="9"/>
        <rFont val="Arial"/>
        <family val="2"/>
      </rPr>
      <t>A6</t>
    </r>
  </si>
  <si>
    <r>
      <rPr>
        <sz val="9"/>
        <rFont val="Arial"/>
        <family val="2"/>
      </rPr>
      <t>Salário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Educação</t>
    </r>
  </si>
  <si>
    <r>
      <rPr>
        <sz val="9"/>
        <rFont val="Arial"/>
        <family val="2"/>
      </rPr>
      <t>A7</t>
    </r>
  </si>
  <si>
    <r>
      <rPr>
        <sz val="9"/>
        <rFont val="Arial"/>
        <family val="2"/>
      </rPr>
      <t>Seguro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Contra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Acidentes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de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Trabalho</t>
    </r>
  </si>
  <si>
    <r>
      <rPr>
        <sz val="9"/>
        <rFont val="Arial"/>
        <family val="2"/>
      </rPr>
      <t>A8</t>
    </r>
  </si>
  <si>
    <r>
      <rPr>
        <sz val="9"/>
        <rFont val="Arial"/>
        <family val="2"/>
      </rPr>
      <t>FGTS</t>
    </r>
  </si>
  <si>
    <r>
      <rPr>
        <sz val="9"/>
        <rFont val="Arial"/>
        <family val="2"/>
      </rPr>
      <t>A9</t>
    </r>
  </si>
  <si>
    <r>
      <rPr>
        <sz val="9"/>
        <rFont val="Arial"/>
        <family val="2"/>
      </rPr>
      <t>SECONCI</t>
    </r>
  </si>
  <si>
    <r>
      <rPr>
        <b/>
        <sz val="9"/>
        <rFont val="Arial"/>
        <family val="2"/>
      </rPr>
      <t>A</t>
    </r>
  </si>
  <si>
    <r>
      <rPr>
        <b/>
        <sz val="9"/>
        <rFont val="Arial"/>
        <family val="2"/>
      </rPr>
      <t>Total</t>
    </r>
  </si>
  <si>
    <r>
      <rPr>
        <b/>
        <sz val="9"/>
        <color rgb="FFFFFFFF"/>
        <rFont val="Arial"/>
        <family val="2"/>
      </rPr>
      <t>GRUPO</t>
    </r>
    <r>
      <rPr>
        <sz val="9"/>
        <color rgb="FFFFFFFF"/>
        <rFont val="Times New Roman"/>
        <family val="1"/>
      </rPr>
      <t xml:space="preserve"> </t>
    </r>
    <r>
      <rPr>
        <b/>
        <sz val="9"/>
        <color rgb="FFFFFFFF"/>
        <rFont val="Arial"/>
        <family val="2"/>
      </rPr>
      <t>B</t>
    </r>
  </si>
  <si>
    <r>
      <rPr>
        <sz val="9"/>
        <rFont val="Arial"/>
        <family val="2"/>
      </rPr>
      <t>B1</t>
    </r>
  </si>
  <si>
    <r>
      <rPr>
        <sz val="9"/>
        <rFont val="Arial"/>
        <family val="2"/>
      </rPr>
      <t>Repouso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Semanal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Remunerado</t>
    </r>
  </si>
  <si>
    <r>
      <rPr>
        <sz val="9"/>
        <rFont val="Arial"/>
        <family val="2"/>
      </rPr>
      <t>Não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incide</t>
    </r>
  </si>
  <si>
    <r>
      <rPr>
        <sz val="9"/>
        <rFont val="Arial"/>
        <family val="2"/>
      </rPr>
      <t>B2</t>
    </r>
  </si>
  <si>
    <r>
      <rPr>
        <sz val="9"/>
        <rFont val="Arial"/>
        <family val="2"/>
      </rPr>
      <t>Feriados</t>
    </r>
  </si>
  <si>
    <r>
      <rPr>
        <sz val="9"/>
        <rFont val="Arial"/>
        <family val="2"/>
      </rPr>
      <t>B3</t>
    </r>
  </si>
  <si>
    <r>
      <rPr>
        <sz val="9"/>
        <rFont val="Arial"/>
        <family val="2"/>
      </rPr>
      <t>Auxílio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-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Enfermidade</t>
    </r>
  </si>
  <si>
    <r>
      <rPr>
        <sz val="9"/>
        <rFont val="Arial"/>
        <family val="2"/>
      </rPr>
      <t>B4</t>
    </r>
  </si>
  <si>
    <r>
      <rPr>
        <sz val="9"/>
        <rFont val="Arial"/>
        <family val="2"/>
      </rPr>
      <t>13º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Salário</t>
    </r>
  </si>
  <si>
    <r>
      <rPr>
        <sz val="9"/>
        <rFont val="Arial"/>
        <family val="2"/>
      </rPr>
      <t>B5</t>
    </r>
  </si>
  <si>
    <r>
      <rPr>
        <sz val="9"/>
        <rFont val="Arial"/>
        <family val="2"/>
      </rPr>
      <t>Licença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Paternidade</t>
    </r>
  </si>
  <si>
    <r>
      <rPr>
        <sz val="9"/>
        <rFont val="Arial"/>
        <family val="2"/>
      </rPr>
      <t>B6</t>
    </r>
  </si>
  <si>
    <r>
      <rPr>
        <sz val="9"/>
        <rFont val="Arial"/>
        <family val="2"/>
      </rPr>
      <t>Faltas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Justificadas</t>
    </r>
  </si>
  <si>
    <r>
      <rPr>
        <sz val="9"/>
        <rFont val="Arial"/>
        <family val="2"/>
      </rPr>
      <t>B7</t>
    </r>
  </si>
  <si>
    <r>
      <rPr>
        <sz val="9"/>
        <rFont val="Arial"/>
        <family val="2"/>
      </rPr>
      <t>Dias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de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Chuvas</t>
    </r>
  </si>
  <si>
    <r>
      <rPr>
        <sz val="9"/>
        <rFont val="Arial"/>
        <family val="2"/>
      </rPr>
      <t>B8</t>
    </r>
  </si>
  <si>
    <r>
      <rPr>
        <sz val="9"/>
        <rFont val="Arial"/>
        <family val="2"/>
      </rPr>
      <t>Auxílio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Acidente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de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Trabalho</t>
    </r>
  </si>
  <si>
    <r>
      <rPr>
        <sz val="9"/>
        <rFont val="Arial"/>
        <family val="2"/>
      </rPr>
      <t>B9</t>
    </r>
  </si>
  <si>
    <r>
      <rPr>
        <sz val="9"/>
        <rFont val="Arial"/>
        <family val="2"/>
      </rPr>
      <t>Férias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Gozadas</t>
    </r>
  </si>
  <si>
    <r>
      <rPr>
        <sz val="9"/>
        <rFont val="Arial"/>
        <family val="2"/>
      </rPr>
      <t>B10</t>
    </r>
  </si>
  <si>
    <r>
      <rPr>
        <sz val="9"/>
        <rFont val="Arial"/>
        <family val="2"/>
      </rPr>
      <t>Salário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Maternidade</t>
    </r>
  </si>
  <si>
    <r>
      <rPr>
        <b/>
        <sz val="9"/>
        <rFont val="Arial"/>
        <family val="2"/>
      </rPr>
      <t>B</t>
    </r>
  </si>
  <si>
    <r>
      <rPr>
        <b/>
        <sz val="9"/>
        <color rgb="FFFFFFFF"/>
        <rFont val="Arial"/>
        <family val="2"/>
      </rPr>
      <t>GRUPO</t>
    </r>
    <r>
      <rPr>
        <sz val="9"/>
        <color rgb="FFFFFFFF"/>
        <rFont val="Times New Roman"/>
        <family val="1"/>
      </rPr>
      <t xml:space="preserve"> </t>
    </r>
    <r>
      <rPr>
        <b/>
        <sz val="9"/>
        <color rgb="FFFFFFFF"/>
        <rFont val="Arial"/>
        <family val="2"/>
      </rPr>
      <t>C</t>
    </r>
  </si>
  <si>
    <r>
      <rPr>
        <sz val="9"/>
        <rFont val="Arial"/>
        <family val="2"/>
      </rPr>
      <t>C1</t>
    </r>
  </si>
  <si>
    <r>
      <rPr>
        <sz val="9"/>
        <rFont val="Arial"/>
        <family val="2"/>
      </rPr>
      <t>Aviso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Prévio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Indenizado</t>
    </r>
  </si>
  <si>
    <r>
      <rPr>
        <sz val="9"/>
        <rFont val="Arial"/>
        <family val="2"/>
      </rPr>
      <t>C2</t>
    </r>
  </si>
  <si>
    <r>
      <rPr>
        <sz val="9"/>
        <rFont val="Arial"/>
        <family val="2"/>
      </rPr>
      <t>Aviso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Prévio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Trabalhado</t>
    </r>
  </si>
  <si>
    <r>
      <rPr>
        <sz val="9"/>
        <rFont val="Arial"/>
        <family val="2"/>
      </rPr>
      <t>C3</t>
    </r>
  </si>
  <si>
    <r>
      <rPr>
        <sz val="9"/>
        <rFont val="Arial"/>
        <family val="2"/>
      </rPr>
      <t>Férias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Indenizadas</t>
    </r>
  </si>
  <si>
    <r>
      <rPr>
        <sz val="9"/>
        <rFont val="Arial"/>
        <family val="2"/>
      </rPr>
      <t>C4</t>
    </r>
  </si>
  <si>
    <r>
      <rPr>
        <sz val="9"/>
        <rFont val="Arial"/>
        <family val="2"/>
      </rPr>
      <t>Depósito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Rescisão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Sem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Justa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Causa</t>
    </r>
  </si>
  <si>
    <r>
      <rPr>
        <sz val="9"/>
        <rFont val="Arial"/>
        <family val="2"/>
      </rPr>
      <t>C5</t>
    </r>
  </si>
  <si>
    <r>
      <rPr>
        <sz val="9"/>
        <rFont val="Arial"/>
        <family val="2"/>
      </rPr>
      <t>Indenização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Adicional</t>
    </r>
  </si>
  <si>
    <r>
      <rPr>
        <b/>
        <sz val="9"/>
        <rFont val="Arial"/>
        <family val="2"/>
      </rPr>
      <t>C</t>
    </r>
  </si>
  <si>
    <r>
      <rPr>
        <b/>
        <sz val="9"/>
        <color rgb="FFFFFFFF"/>
        <rFont val="Arial"/>
        <family val="2"/>
      </rPr>
      <t>GRUPO</t>
    </r>
    <r>
      <rPr>
        <sz val="9"/>
        <color rgb="FFFFFFFF"/>
        <rFont val="Times New Roman"/>
        <family val="1"/>
      </rPr>
      <t xml:space="preserve"> </t>
    </r>
    <r>
      <rPr>
        <b/>
        <sz val="9"/>
        <color rgb="FFFFFFFF"/>
        <rFont val="Arial"/>
        <family val="2"/>
      </rPr>
      <t>D</t>
    </r>
  </si>
  <si>
    <r>
      <rPr>
        <sz val="9"/>
        <rFont val="Arial"/>
        <family val="2"/>
      </rPr>
      <t>D1</t>
    </r>
  </si>
  <si>
    <r>
      <rPr>
        <sz val="9"/>
        <rFont val="Arial"/>
        <family val="2"/>
      </rPr>
      <t>Reincidência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de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Grupo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A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sobre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Grupo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B</t>
    </r>
  </si>
  <si>
    <r>
      <rPr>
        <sz val="9"/>
        <rFont val="Arial"/>
        <family val="2"/>
      </rPr>
      <t>D2</t>
    </r>
  </si>
  <si>
    <r>
      <rPr>
        <sz val="9"/>
        <rFont val="Arial"/>
        <family val="2"/>
      </rPr>
      <t>Reincidência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de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Grupo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A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sobre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Aviso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Prévio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Trabalhado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Reincidência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do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FGTS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sobre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 xml:space="preserve">Aviso
</t>
    </r>
    <r>
      <rPr>
        <sz val="9"/>
        <rFont val="Arial"/>
        <family val="2"/>
      </rPr>
      <t>Prévio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Indenizado</t>
    </r>
  </si>
  <si>
    <r>
      <rPr>
        <b/>
        <sz val="9"/>
        <rFont val="Arial"/>
        <family val="2"/>
      </rPr>
      <t>D</t>
    </r>
  </si>
  <si>
    <r>
      <rPr>
        <b/>
        <sz val="9"/>
        <color rgb="FFFFFFFF"/>
        <rFont val="Arial"/>
        <family val="2"/>
      </rPr>
      <t>TOTAL(A+B+C+D)</t>
    </r>
  </si>
  <si>
    <r>
      <rPr>
        <sz val="7"/>
        <rFont val="Arial"/>
        <family val="2"/>
      </rPr>
      <t>Fonte: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Informação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Dias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de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Chuva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–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INMET</t>
    </r>
  </si>
  <si>
    <r>
      <rPr>
        <sz val="10"/>
        <rFont val="Arial"/>
        <family val="2"/>
      </rPr>
      <t>SINAPI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-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Composição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Encargos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Sociais</t>
    </r>
  </si>
  <si>
    <r>
      <t>* os cálculos tem base em  mão de obra</t>
    </r>
    <r>
      <rPr>
        <b/>
        <sz val="8"/>
        <color theme="1"/>
        <rFont val="Calibri"/>
        <family val="2"/>
        <scheme val="minor"/>
      </rPr>
      <t xml:space="preserve"> sem desoneração</t>
    </r>
  </si>
  <si>
    <t>Códigos Refer. (Ver legenda)</t>
  </si>
  <si>
    <t>Demolições e Remoções</t>
  </si>
  <si>
    <t>Paredes</t>
  </si>
  <si>
    <t>Revestimentos</t>
  </si>
  <si>
    <t>Piso</t>
  </si>
  <si>
    <t>Forro</t>
  </si>
  <si>
    <t>Esquadrias</t>
  </si>
  <si>
    <t>Instalações Elétricas</t>
  </si>
  <si>
    <t>Pintura</t>
  </si>
  <si>
    <t>VALORES</t>
  </si>
  <si>
    <t>CRONOGRAMA FISICO FINANCEIRO</t>
  </si>
  <si>
    <t>SERVIÇOS</t>
  </si>
  <si>
    <t>VALOR TOTAL</t>
  </si>
  <si>
    <t>Revestimento Cerâmico</t>
  </si>
  <si>
    <t>Piso de granito</t>
  </si>
  <si>
    <t>Soleira de granito</t>
  </si>
  <si>
    <t>Sinalização da porta</t>
  </si>
  <si>
    <t>Veneziana de alumínio</t>
  </si>
  <si>
    <t>Luminária painel de Led</t>
  </si>
  <si>
    <t>INSTALAÇÕES HIDRÁULICAS</t>
  </si>
  <si>
    <t>LOUÇAS, METAIS E ACESSÓRIOS</t>
  </si>
  <si>
    <t>Porta papel higiênico</t>
  </si>
  <si>
    <t>Cabideiro</t>
  </si>
  <si>
    <t>Saboneteira</t>
  </si>
  <si>
    <t>Dispenser toalhas de papel</t>
  </si>
  <si>
    <t>Lixeira grande</t>
  </si>
  <si>
    <t>Lixeira pequena</t>
  </si>
  <si>
    <t>Conjunto das barras de apoio</t>
  </si>
  <si>
    <t>Espelhos</t>
  </si>
  <si>
    <t>Campainha de alarme</t>
  </si>
  <si>
    <t>Exaustor</t>
  </si>
  <si>
    <t>Rodapé de granito h=10cm</t>
  </si>
  <si>
    <t>15 DIAS</t>
  </si>
  <si>
    <t>30 DIAS</t>
  </si>
  <si>
    <t>45 DIAS</t>
  </si>
  <si>
    <t>Instalações Hidráulicas</t>
  </si>
  <si>
    <t>Louças, Metais e Acessórios</t>
  </si>
  <si>
    <t xml:space="preserve">CUBA SEMI ENCAIXE </t>
  </si>
  <si>
    <t>https://www.leroymerlin.com.br/cuba-de-semi-encaixe-ceramica-quadrada-l830-17-16x42x42-cm-branca-deca_86895536</t>
  </si>
  <si>
    <t>Casa &amp; Construção</t>
  </si>
  <si>
    <t>https://www.cec.com.br/material-de-construcao/loucas/banheiro/lavatorio/apoio/cuba-de-semi-encaixe-quadrada-42cm-branca?produto=1081930</t>
  </si>
  <si>
    <t>Telha Norte</t>
  </si>
  <si>
    <t>MÉDIA</t>
  </si>
  <si>
    <t>https://www.telhanorte.com.br/cuba-para-banheiro-de-semiencaixe-quadrada-42x42cm-l83017-gelo-deca-402052/p</t>
  </si>
  <si>
    <t>Magazine Luiza</t>
  </si>
  <si>
    <t>Madeira Madeira</t>
  </si>
  <si>
    <t>Americanas</t>
  </si>
  <si>
    <t>https://www.magazineluiza.com.br/torneira-para-lavatorio-de-mesa-docoleletric-clean-/p/6715565/cj/toas/?&amp;utm_source=google&amp;partner_id=18335&amp;seller_id=abcdaconstrucao&amp;product_group_id=376808955025&amp;ad_group_id=48543698555&amp;aw_viq=pla&amp;gclid=CjwKCAjwvJvpBRAtEiwAjLuRPbukZR3CmES_J7KxrjEu3tMNgLdds5M9kmlbaPg5WCLLpbsYR6ShHRoCWoIQAvD_BwE</t>
  </si>
  <si>
    <t>https://www.madeiramadeira.com.br/torneira-para-banheiro-de-mesa-docoleletric-1-2-chrome-34040.html</t>
  </si>
  <si>
    <t>https://www.americanas.com.br/produto/7941729/torneira-para-banheiro-de-mesa-docoleletric-1-2-chrome?WT.srch=1&amp;acc=e789ea56094489dffd798f86ff51c7a9&amp;epar=bp_pl_00_go_pla_casaeconst_geral_gmv&amp;gclid=CjwKCAjwvJvpBRAtEiwAjLuRPYpN9wRx3qUXuEaLlyzVInSBTJUBaEG-s-v-I0F1pgurj42-tT-EHxoC1l0QAvD_BwE&amp;i=573fde79eec3dfb1f800a6a4&amp;o=55ce80b09c3238c7d1b0ded3&amp;opn=YSMESP&amp;sellerId=38542718000182</t>
  </si>
  <si>
    <t>TORNEIRA</t>
  </si>
  <si>
    <t>Casas Bahia</t>
  </si>
  <si>
    <t>Submarino</t>
  </si>
  <si>
    <t>https://www.cec.com.br/metais-e-acessorios/sifoes/rigidos/sifao-para-lavatorio-slim-cromado?produto=1064677</t>
  </si>
  <si>
    <t>https://www.casasbahia.com.br/MaterialparaConstrucao/metaiseacessoriosdeconstrucao/sifao-slim-para-lavatorio-1x11-2-deca-1684c100112-cromado-8937976.html?rectype=p1_op_s2&amp;recsource=btermo</t>
  </si>
  <si>
    <t>https://www.submarino.com.br/produto/10940222/sifao-lavatorio-complementos-slim-deca?pfm_carac=Sif%C3%A3o%20Lavat%C3%B3rio%20Complementos%20Slim%20Deca&amp;pfm_index=0&amp;pfm_page=search&amp;pfm_pos=grid&amp;pfm_type=search_page%20&amp;sellerId</t>
  </si>
  <si>
    <t>SIFÃO</t>
  </si>
  <si>
    <t>BACIA SANITÁRIA</t>
  </si>
  <si>
    <t>Ponto Frio</t>
  </si>
  <si>
    <t>Shoptime</t>
  </si>
  <si>
    <t>https://www.pontofrio.com.br/construcao/BanheiroAcessorios/VasosSanitariosBacias/bacia-vogue-plus-para-caixa-acoplada-p51517-1500076454.html?rectype=p1_op_s1&amp;recsource=btermo</t>
  </si>
  <si>
    <t>https://www.shoptime.com.br/produto/46569677?pfm_carac=Bacia%20Para%20Caixa%20Acoplada%20Vogue%20Plus%20Conforto%20Branca&amp;pfm_index=0&amp;pfm_page=search&amp;pfm_pos=grid&amp;pfm_type=search_page%20</t>
  </si>
  <si>
    <t>https://www.casasbahia.com.br/MaterialparaConstrucao/BanheiroAcessorios/VasosSanitariosBacias/bacia-vogue-plus-para-caixa-acoplada-p51517-1500076454.html</t>
  </si>
  <si>
    <t>CX ACOPLADA</t>
  </si>
  <si>
    <t>https://www.shoptime.com.br/produto/43552266/caixa-acoplada-duo-3-6-litros-vogue-plus-conforto-branca?pfm_carac=Caixa%20Acoplada%20Duo%203%2F6%20Litros%20Vogue%20Plus%20Conforto%20Branca&amp;pfm_index=0&amp;pfm_page=search&amp;pfm_pos=grid&amp;pfm_type=search_page%20</t>
  </si>
  <si>
    <t>https://www.magazineluiza.com.br/caixa-acoplada-duo-3-6-litros-vogue-plus-conforto-branca-deca/p/bace93ka9j/cj/acva/</t>
  </si>
  <si>
    <t>https://www.americanas.com.br/produto/43552266/caixa-acoplada-duo-3-6-litros-vogue-plus-conforto-branca?pfm_carac=Caixa%20Acoplada%20Duo%20&amp;pfm_index=6&amp;pfm_page=search&amp;pfm_pos=grid&amp;pfm_type=search_page%20&amp;sellerId</t>
  </si>
  <si>
    <t>ASSENTO</t>
  </si>
  <si>
    <t>https://www.cec.com.br/metais-e-acessorios/assentos/vogue-plus/assento-sanitario-termofixo-slow-close-easy-clean-vogue-plus-branco?produto=1224716</t>
  </si>
  <si>
    <t>https://www.pontofrio.com.br/construcao/BanheiroAcessorios/AssentosSanitarios/assento-termofixo-slow-close-e-easy-clean-vogue-plus-deca-ap51617-branco-9453085.html?utm_medium=cpc&amp;utm_source=gp_pla&amp;IdSku=9453085&amp;idLojista=34037&amp;utm_campaign=ferr_casa_e_construcao_shopping&amp;gclid=EAIaIQobChMI4OC4jM234wIVQQqRCh3oNwF_EAkYBSABEgJl3_D_BwE</t>
  </si>
  <si>
    <t>https://www.casasbahia.com.br/MaterialparaConstrucao/BanheiroAcessorios/AssentosSanitarios/assento-termofixo-slow-close-e-easy-clean-vogue-plus-deca-ap51617-branco-9453085.html?rectype=p1_op_s1&amp;recsource=btermo</t>
  </si>
  <si>
    <t>REGISTRO</t>
  </si>
  <si>
    <t>https://www.americanas.com.br/produto/12996591/acabamento-para-registro-4900-c43-3-4-spot-deca?cor=Cromado&amp;pfm_carac=Acabamento%20para%20Registro%204900%20C43%203%2F4%20Spot%20-%20Deca&amp;pfm_index=0&amp;pfm_page=search&amp;pfm_pos=grid&amp;pfm_type=search_page%20&amp;sellerId&amp;tamanho=3%2F4%22</t>
  </si>
  <si>
    <t>https://www.submarino.com.br/produto/12996591/acabamento-para-registro-4900-c43-3-4-spot-deca?cor=Cromado&amp;pfm_carac=Acabamento%20para%20Registro%204900%20C43%203%2F4%20Spot%20-%20Deca&amp;pfm_index=0&amp;pfm_page=search&amp;pfm_pos=grid&amp;pfm_type=search_page%20&amp;sellerId&amp;tamanho=3%2F4%22</t>
  </si>
  <si>
    <t>https://www.magazineluiza.com.br/acabamento-deca-spot-para-registro-de-gaveta-e-pressao-de-1-2-e-3-4-cromado-/p/7560622/cj/cstc/</t>
  </si>
  <si>
    <t>CAMPAINHA ALARME</t>
  </si>
  <si>
    <t>Connect Parts</t>
  </si>
  <si>
    <t>https://www.madeiramadeira.com.br/campainha-alarme-para-banheiro-de-deficientes-pne-pcd-dni-4240-1698851.html</t>
  </si>
  <si>
    <t>https://www.americanas.com.br/produto/54637429/alarme-audiovisual-bivolt-sem-fio-para-pne-pcd-dni-4240?WT.srch=1&amp;acc=e789ea56094489dffd798f86ff51c7a9&amp;epar=bp_pl_00_go_pla_casaeconst_geral_gmv</t>
  </si>
  <si>
    <t>https://www.connectparts.com.br/campainha-alarme-para-banheiro-de-deficientes-pne-pcd---dni-4240-2068376/p?idsku=2074280&amp;gclid=CjwKCAjwvJvpBRAtEiwAjLuRPTd0OYUPnIW1NeP5376S0SwRBO6uK2asTIO63GgizgPu_nrBKOymmhoCOJ4QAvD_BwE</t>
  </si>
  <si>
    <t>PAPELEIRA</t>
  </si>
  <si>
    <t>https://www.cec.com.br/metais-e-acessorios/acessorios/porta-papel/porta-papel-higienico-de-embutir-branco?produto=1103969</t>
  </si>
  <si>
    <t>https://www.submarino.com.br/produto/17684372/papeleira-de-embutir-branca-com-rolete-plastico-17-5x18cm-a480-deca?cor=Branco%20Brilhante&amp;pfm_carac=Papeleira%20de%20Embutir%20Branca%20com%20Rolete%20Pl%C3%A1stico%20&amp;pfm_index=0&amp;pfm_page=search&amp;pfm_pos=grid&amp;pfm_type=search_page%20&amp;sellerId</t>
  </si>
  <si>
    <t>https://www.americanas.com.br/produto/17684372/papeleira-de-embutir-branca-com-rolete-plastico-17-5x18cm-a480-deca?cor=Branco%20Brilhante&amp;pfm_carac=Papeleira%20de%20Embutir%20Branca%20com%20Rolete%20Pl%C3%A1stico%20&amp;pfm_index=0&amp;pfm_page=search&amp;pfm_pos=grid&amp;pfm_type=search_page%20&amp;sellerId</t>
  </si>
  <si>
    <t>CABIDEIRO</t>
  </si>
  <si>
    <t>Amazon</t>
  </si>
  <si>
    <t>https://www.cec.com.br/metais-e-acessorios/acessorios/cabide/cabide-disco-cromado?produto=1161760</t>
  </si>
  <si>
    <t>https://www.americanas.com.br/produto/44350549/cabide-disco-cromado-2060-c-dsc-deca?pfm_carac=Cabide%20Disco%20deca&amp;pfm_index=0&amp;pfm_page=search&amp;pfm_pos=grid&amp;pfm_type=search_page%20&amp;sellerId</t>
  </si>
  <si>
    <t>https://www.amazon.com.br/Cabide-Disco-Deca-2060-C-DSC-Cromado/dp/B076PN1CMR/ref=sr_1_1?__mk_pt_BR=%C3%85M%C3%85%C5%BD%C3%95%C3%91&amp;keywords=Cabide+Disco+deca&amp;qid=1563385902&amp;s=hi&amp;sr=1-1</t>
  </si>
  <si>
    <t>LIXEIRA GRANDE</t>
  </si>
  <si>
    <t>LIXEIRA PEQUENA</t>
  </si>
  <si>
    <t>https://www.shoptime.com.br/produto/120348239/lixeira-aco-inox-sem-tampa-s-b-15-litros-tramontina</t>
  </si>
  <si>
    <t>https://www.americanas.com.br/produto/120348239/lixeira-aco-inox-sem-tampa-s-b-15-litros-tramontina</t>
  </si>
  <si>
    <t>https://www.pontofrio.com.br/UtilidadesDomesticas/lixeira/paralavanderia/lixeira-tramontina-capsula-sem-tampa-em-aco-inox-15-l-4155680.html?rectype=p1_op_s1&amp;recsource=btermo</t>
  </si>
  <si>
    <t>Cristallimp</t>
  </si>
  <si>
    <t>Limporganizado</t>
  </si>
  <si>
    <t>https://www.cristallimp.com.br/lixeira-inox-sem-tampa-13-5l-jsn.html?gclid=CjwKCAjwpuXpBRAAEiwAyRRPgcluKQICLpT5qjfUzLWU8i4V6GGrn8stdLEx_kPlFiHMgG-uCiiczRoCfmkQAvD_BwE</t>
  </si>
  <si>
    <t>https://www.magazineluiza.com.br/cestinho-em-aco-inox-sem-tampa-135l-e3-jsn/p/hafbbe4b0f/ud/udli/?&amp;utm_source%20%20=google&amp;utm_medium%20=pla&amp;utm_campaign%20=PLA_marketplace&amp;seller_id=aqquariumdistribuidora&amp;product_group_id=365259877437&amp;ad_group_id=48543697675&amp;aw_viq=pla&amp;gclid=CjwKCAjwpuXpBRAAEiwAyRRPgXOv8SeCa1LR0KCOFFWTDCdUH3oPKVNQgNuKjQbCZm4LzXaaxHFKDBoC0TcQAvD_BwE</t>
  </si>
  <si>
    <t>https://www.limpoeorganizado.com.br/lixeiras/lixeiras-metalicas/lixeira-13-litros-sem-tampa-aco-inox?parceiro=3745&amp;gclid=CjwKCAjwpuXpBRAAEiwAyRRPgYH3-qTikLhACVbWtVqHsDF0MqnNEZtV-MRK4EDu5Ae3wjpsXnGfhhoC5lAQAvD_BwE</t>
  </si>
  <si>
    <t>https://www.americanas.com.br/produto/14350606/grelha-quadrada-inox-150mm-tigre?pfm_carac=Grelha%20Quadrada%20Inox%20150mm%20-%20Tigre&amp;pfm_index=0&amp;pfm_page=search&amp;pfm_pos=grid&amp;pfm_type=search_page%20&amp;sellerId</t>
  </si>
  <si>
    <t>https://www.magazineluiza.com.br/grelha-quadrada-150mm-prata-inox-tigre-tigre-/p/bab56d2gb9/cj/grlh/</t>
  </si>
  <si>
    <t>https://www.submarino.com.br/produto/42078426/grelha-quadrada-150mm-prata-inox-tigre-tigre?pfm_carac=Grelha%20Quadrada%20Inox%20150mm%20-%20Tigre&amp;pfm_index=0&amp;pfm_page=search&amp;pfm_pos=grid&amp;pfm_type=search_page%20&amp;sellerId</t>
  </si>
  <si>
    <t>LUMINÁRIA</t>
  </si>
  <si>
    <t>https://www.madeiramadeira.com.br/luminaria-painel-led-plafon-de-embutir-60x60-36w-branco-frio-1025706.html</t>
  </si>
  <si>
    <t>https://www.submarino.com.br/produto/44144996/luminaria-painel-plafon-led-embutir-60x60-quadrado-frio?pfm_carac=Lumin%C3%A1ria%20Painel%20Plafon%20Led%20Embutir%2060x60%20Quadrado%20Frio&amp;pfm_index=0&amp;pfm_page=search&amp;pfm_pos=grid&amp;pfm_type=search_page%20&amp;sellerId</t>
  </si>
  <si>
    <t>https://www.americanas.com.br/produto/44144996/luminaria-painel-plafon-led-embutir-60x60-quadrado-frio?pfm_carac=Lumin%C3%A1ria%20Painel%20Plafon%20Led%20Embutir%2060x60&amp;pfm_index=0&amp;pfm_page=search&amp;pfm_pos=grid&amp;pfm_type=search_page%20&amp;sellerId</t>
  </si>
  <si>
    <t>EXAUSTOR</t>
  </si>
  <si>
    <t>TRINCO</t>
  </si>
  <si>
    <t>Madeiras Gasômetro</t>
  </si>
  <si>
    <t>Ferragens JCL</t>
  </si>
  <si>
    <t>https://www.madeirasgasometro.com.br/trinco-inteligente-em-zamac-uniao-mundial/</t>
  </si>
  <si>
    <t>https://lista.mercadolivre.com.br/trinco-inteligente-para-porta</t>
  </si>
  <si>
    <t>https://jclfechadurasedobradicas.com.br/Produto-Ferragens-Diversas-Fechos---Trincos-TRINCO-INTELIGENTE-860-40-mm-Para-Portas-e-Janelas---UNIAO-MUNDIAL-vers</t>
  </si>
  <si>
    <t>Revestimento melamínico</t>
  </si>
  <si>
    <t>https://www.americanas.com.br/produto/19847906/renovador-de-ar-ventokit-classic-280-bivolt?cor=Branco%20com%20Cinza&amp;pfm_carac=Renovador%20De%20Ar%20Ventokit%20Classic%20280%20Bivolt%20Branco%20com%20Cinza&amp;pfm_index=2&amp;pfm_page=search&amp;pfm_pos=grid&amp;pfm_type=search_page%20&amp;sellerId</t>
  </si>
  <si>
    <t>https://www.shoptime.com.br/produto/19847906/renovador-de-ar-ventokit-classic-280-bivolt?cor=Branco%20com%20Cinza</t>
  </si>
  <si>
    <t>https://www.pontofrio.com.br/malasemochilas/caseepastaparanotebook%20/renovador-de-ar-ventokit-classic-280-bivolt-12870491.html?rectype=p1_op_s1&amp;recsource=btermo</t>
  </si>
  <si>
    <t>Lavatório Semi-encaixe</t>
  </si>
  <si>
    <t>Bacia Sanitária</t>
  </si>
  <si>
    <t>Anel de vedação</t>
  </si>
  <si>
    <t>GRANITO</t>
  </si>
  <si>
    <t>Bancada, saias, espelhos</t>
  </si>
  <si>
    <t>Barra de apoio de 80cm</t>
  </si>
  <si>
    <t>Barra de apoio de 40 cm</t>
  </si>
  <si>
    <t>Água Fria - registro de esfera 1/2"</t>
  </si>
  <si>
    <t xml:space="preserve">Vidro 4mm mini boreal </t>
  </si>
  <si>
    <t>Esgoto - T  ø50</t>
  </si>
  <si>
    <t>Esgoto - joelho de 45° ø100</t>
  </si>
  <si>
    <t>Água Fria - tubulação de ø20</t>
  </si>
  <si>
    <t>Água Fria - joelho de 90° de ø20</t>
  </si>
  <si>
    <t>Água Fria - joelho 90° c/ bucha rosqueável</t>
  </si>
  <si>
    <t>Esgoto - tubulação de ø40</t>
  </si>
  <si>
    <t>Esgoto - tubulação de ø50</t>
  </si>
  <si>
    <t>Esgoto - tubulação de ø100</t>
  </si>
  <si>
    <t>Esgoto - joelho de 45° de ø40</t>
  </si>
  <si>
    <t>Esgoto - joelho de 90° de ø40</t>
  </si>
  <si>
    <t>Esgoto - joelho de 45° de ø50</t>
  </si>
  <si>
    <t>Esgoto - joelho de 90° de ø50</t>
  </si>
  <si>
    <t>COT</t>
  </si>
  <si>
    <t>S</t>
  </si>
  <si>
    <t>Caixa acoplada</t>
  </si>
  <si>
    <t>Composição dos Conjuntos das barras de apoio por sanitário</t>
  </si>
  <si>
    <t>PORTA PAPEL HIGIÊNICO</t>
  </si>
  <si>
    <t>SABONETEIRA</t>
  </si>
  <si>
    <t>VÁLVULA DE ESCOAMENTO</t>
  </si>
  <si>
    <t>https://www.leroymerlin.com.br/valvula-para-pia-de-banheiro-metal-curta-1-deca_85505175</t>
  </si>
  <si>
    <t>https://www.americanas.com.br/produto/20264722/valvula-de-escoamento-para-lavatorio-cuba-e-bide-deca-1602-c?pfm_carac=v%C3%A1lvula%20de%20escoamento%20para%20lavat%C3%B3rio%20cuba%20e%20bid%C3%AA%20deca%201602&amp;pfm_index=0&amp;pfm_page=search&amp;pfm_pos=grid&amp;pfm_type=search_page%20&amp;sellerId</t>
  </si>
  <si>
    <t>https://www.pontofrio.com.br/construcao/metaiseacessoriosdeconstrucao/MetaisSanitarios/valvula-de-escoamento-para-lavatorio-cuba-e-bide-1602c-deca-11331730.html?rectype=p1_op_s1&amp;recsource=btermo</t>
  </si>
  <si>
    <t>www.bioshopautoclaves.com/saboneteira-manual-slim-em-inox-biovis?utm_source=Site&amp;utm_medium=GoogleMerchant&amp;utm_campaign=GoogleMerchant&amp;gclid=Cj0KCQjwyerpBRD9ARIsAH-ITn8PR2brvXgsEeclg6Oh10QO7ykmSdkFBBURzn2haiOqQ7xHHkBgZdsaApN7EALw_wcB</t>
  </si>
  <si>
    <t>Bioshop</t>
  </si>
  <si>
    <t>https://www.americanas.com.br/produto/28382717/saboneteira-slim-aco-inox-escovado-800-ml-biovis?WT.srch=1&amp;acc=e789ea56094489dffd798f86ff51c7a9&amp;epar=bp_pl_00_go_pla_ud_geral_gmv&amp;gclid=Cj0KCQjwyerpBRD9ARIsAH-ITn_8WCl0NeS-9Cu-pgDgQG4MdW_oQlq5TUeL1_CUu5_OFCzNhJFNGDEaAlCvEALw_wcB&amp;i=58f98882eec3dfb1f8a6d4ef&amp;o=59e12956eec3dfb1f8223c62&amp;opn=YSMESP&amp;sellerId=13069492000113</t>
  </si>
  <si>
    <t>https://produto.mercadolivre.com.br/MLB-855463023-saboneteira-slim-inox-escovado-noble-sabao-liquido-800-ml-_JM?matt_tool=66845075&amp;matt_word&amp;gclid=Cj0KCQjwyerpBRD9ARIsAH-ITn-gHUFFB6T-UefgXKmkesOPpPnXO7XLkOXSYt2T9B9bQ62Wom4oKQYaAlmwEALw_wcB&amp;quantity=1</t>
  </si>
  <si>
    <t>Ponto de tomada</t>
  </si>
  <si>
    <t xml:space="preserve">Ponto de interruptor </t>
  </si>
  <si>
    <t>S00041065</t>
  </si>
  <si>
    <t>CP</t>
  </si>
  <si>
    <t>H</t>
  </si>
  <si>
    <t>S00012868</t>
  </si>
  <si>
    <t>S00036081</t>
  </si>
  <si>
    <t>Barra de apoio em aço inox polido</t>
  </si>
  <si>
    <t>S00001340</t>
  </si>
  <si>
    <t>S00036204</t>
  </si>
  <si>
    <t>Trinco para porta</t>
  </si>
  <si>
    <t>Esgoto - junção de 50 x50mm</t>
  </si>
  <si>
    <t>Esgoto - junção de 100 x50mm</t>
  </si>
  <si>
    <t>Esgoto - junção de 75 x50mm</t>
  </si>
  <si>
    <t>Esgoto - junção de 100 x 100mm</t>
  </si>
  <si>
    <t>S00010851</t>
  </si>
  <si>
    <t>Sinalização das portas- Placa em alumínio 15x25cm- Fixação com fita duplaface</t>
  </si>
  <si>
    <t>Servente</t>
  </si>
  <si>
    <t>https://www.leroymerlin.com.br/te-pvc-para-esgoto-50mm-ou-2-tigre_85293341?region=grande_sao_paulo&amp;gclid=CjwKCAjw-ITqBRB7EiwAZ1c5U3MUSjmZYXEKWNMZNtLsd17xVzvT3Iih2FR_</t>
  </si>
  <si>
    <t>https://www.telhanorte.com.br/te-90o-para-esgoto-serie-normal-50mm-fortlev-1519212/p</t>
  </si>
  <si>
    <t>Telhanorte</t>
  </si>
  <si>
    <t>https://www.cec.com.br/material-hidraulico/tubos-e-conexoes/te/te-para-esgoto-50x50mm-branco?produto=1034400</t>
  </si>
  <si>
    <t>Casa&amp;Construção</t>
  </si>
  <si>
    <t>https://www.leroymerlin.com.br/flexiveis/menor-preco</t>
  </si>
  <si>
    <t>https://www.cec.com.br/busca?q=Tubo+Flexivel+De+Agua</t>
  </si>
  <si>
    <t>https://lista.mercadolivre.com.br/engate-flexivel-para-agua-quente</t>
  </si>
  <si>
    <t>Taxas: CREA/CAU</t>
  </si>
  <si>
    <t>Instalador Elétrico</t>
  </si>
  <si>
    <t>COMPOSIÇÃO DE PREÇOS</t>
  </si>
  <si>
    <t>A</t>
  </si>
  <si>
    <t>B</t>
  </si>
  <si>
    <t>D</t>
  </si>
  <si>
    <t>E</t>
  </si>
  <si>
    <t>F</t>
  </si>
  <si>
    <t>G</t>
  </si>
  <si>
    <t>Água Fria - luva mista rosq/soldável c/ bucha de latão</t>
  </si>
  <si>
    <t>CONEXÃO TE</t>
  </si>
  <si>
    <t>LIGAÇÃO FLEXÍVEL 1/2 x 40cm</t>
  </si>
  <si>
    <t>Demolição de forros</t>
  </si>
  <si>
    <t>Granito</t>
  </si>
  <si>
    <t>DATA BASE: SETEMBRO 2019</t>
  </si>
  <si>
    <t>ORÇAMENTO PARA EXECUÇÃO DE REFORMA EM ESPAÇOS DA CÂMARA MUNICIPAL DE PORTA ALEGRE PARA INSTALAÇÃO DE SANITÁRIOS E COPAS</t>
  </si>
  <si>
    <t>TOTAL DOS SERVIÇOS DOS SANITÁRIOS</t>
  </si>
  <si>
    <t>Parede em Alvenaria [fechamento shaft]</t>
  </si>
  <si>
    <t>3.2</t>
  </si>
  <si>
    <t>Fechamento com Compensado</t>
  </si>
  <si>
    <t>Piso vinílico</t>
  </si>
  <si>
    <t>Rodapé  h=5cm</t>
  </si>
  <si>
    <t>Veneziana de Alumínio</t>
  </si>
  <si>
    <t>Arremate de madeira na porta</t>
  </si>
  <si>
    <t>Eletrodutos galvanizados</t>
  </si>
  <si>
    <t>Pintura com tinta acrílica</t>
  </si>
  <si>
    <t>Demolição de piso cerâmico</t>
  </si>
  <si>
    <t>2.2</t>
  </si>
  <si>
    <t>Remoção folha de madeira de porta existente</t>
  </si>
  <si>
    <t>Revestimento Porcelanato</t>
  </si>
  <si>
    <t>Guarnição da porta existente</t>
  </si>
  <si>
    <t>Esquadria de Alumínio</t>
  </si>
  <si>
    <t>Tubulação embutida na parede</t>
  </si>
  <si>
    <t>MOBILIÁRIO</t>
  </si>
  <si>
    <t>Móvel para Apoio das Máquinas de Café</t>
  </si>
  <si>
    <t>TOTAL DOS SERVIÇOS DA COPA DA SONORIZAÇÃO</t>
  </si>
  <si>
    <t>TOTAL DOS SERVIÇOS DA COPA-CAFÉ</t>
  </si>
  <si>
    <t>TOTAL GERAL DOS SERVIÇOS DE REFORMA DOS ESPAÇOS DA CÂMARA</t>
  </si>
  <si>
    <t>Tapume simples de compensado - h=2m</t>
  </si>
  <si>
    <t>1.5</t>
  </si>
  <si>
    <t>Parede de alvenaria de tijolo 6 furos 15cm</t>
  </si>
  <si>
    <t>VALOR</t>
  </si>
  <si>
    <t>COEFIC.</t>
  </si>
  <si>
    <t>Alvaiade p/ rejuntes</t>
  </si>
  <si>
    <t>Cimento branco</t>
  </si>
  <si>
    <t>Azulejista</t>
  </si>
  <si>
    <t>PREÇO m²</t>
  </si>
  <si>
    <t>MATERIAL</t>
  </si>
  <si>
    <t>MÃO DE OBRA</t>
  </si>
  <si>
    <t>TOTAL</t>
  </si>
  <si>
    <t>QUANT m²</t>
  </si>
  <si>
    <t>Água Fria - registro de gaveta ø20 c/ canopla cromada</t>
  </si>
  <si>
    <t>GRELHA INOX</t>
  </si>
  <si>
    <t>Grelha inox</t>
  </si>
  <si>
    <t>523102 (R3)</t>
  </si>
  <si>
    <t>Revestimento Cerâmico (Material fornecido p/ CMPA)</t>
  </si>
  <si>
    <t>Pintura Chapa compensado inc. fdo bco</t>
  </si>
  <si>
    <t>Remoção de piso vinílico</t>
  </si>
  <si>
    <t>Massa corrida</t>
  </si>
  <si>
    <t xml:space="preserve">Fornecimento e instalação de forro em gesso </t>
  </si>
  <si>
    <t>Rodaforro</t>
  </si>
  <si>
    <t>Vidro 4mm transparente</t>
  </si>
  <si>
    <t xml:space="preserve">Pintura com tinta acrílica parede </t>
  </si>
  <si>
    <t>Selador</t>
  </si>
  <si>
    <t>Fornecimento e instalação de forro modular colocado</t>
  </si>
  <si>
    <t>60 DIAS</t>
  </si>
  <si>
    <t>SERVIÇOS GERAIS</t>
  </si>
  <si>
    <t>TOTAL DOS SERVIÇOS GERAIS</t>
  </si>
  <si>
    <t>Serviços Gerais</t>
  </si>
  <si>
    <t>2 - EXECUÇÃO DE SANITÁRIOS PARA OS VEREADORES E AUTORIDADES</t>
  </si>
  <si>
    <t>2.1.1</t>
  </si>
  <si>
    <t>2.2.1</t>
  </si>
  <si>
    <t>2.3</t>
  </si>
  <si>
    <t>2.3.1</t>
  </si>
  <si>
    <t>2.3.2</t>
  </si>
  <si>
    <t>2.4</t>
  </si>
  <si>
    <t>2.3.3</t>
  </si>
  <si>
    <t>2.4.1</t>
  </si>
  <si>
    <t>2.4.2</t>
  </si>
  <si>
    <t>2.4.3</t>
  </si>
  <si>
    <t>2.5</t>
  </si>
  <si>
    <t>2.5.1</t>
  </si>
  <si>
    <t>2.5.2</t>
  </si>
  <si>
    <t>2.6</t>
  </si>
  <si>
    <t>2.6.1</t>
  </si>
  <si>
    <t>2.6.2</t>
  </si>
  <si>
    <t>2.6.3</t>
  </si>
  <si>
    <t>2.6.4</t>
  </si>
  <si>
    <t>2.7</t>
  </si>
  <si>
    <t>2.7.1</t>
  </si>
  <si>
    <t>2.7.2</t>
  </si>
  <si>
    <t>2.7.3</t>
  </si>
  <si>
    <t>2.8</t>
  </si>
  <si>
    <t>2.8.1</t>
  </si>
  <si>
    <t>2.9</t>
  </si>
  <si>
    <t>2.9.1</t>
  </si>
  <si>
    <t>2.10</t>
  </si>
  <si>
    <t>2.10.1</t>
  </si>
  <si>
    <t>2.11</t>
  </si>
  <si>
    <t>2.11.1</t>
  </si>
  <si>
    <t>2.11.2</t>
  </si>
  <si>
    <t>2.11.3</t>
  </si>
  <si>
    <t>2.11.4</t>
  </si>
  <si>
    <t>2.11.5</t>
  </si>
  <si>
    <t>2.11.6</t>
  </si>
  <si>
    <t>2.11.7</t>
  </si>
  <si>
    <t>2.11.8</t>
  </si>
  <si>
    <t>2.11.9</t>
  </si>
  <si>
    <t>2.11.10</t>
  </si>
  <si>
    <t>2.11.11</t>
  </si>
  <si>
    <t>2.11.12</t>
  </si>
  <si>
    <t>2.11.13</t>
  </si>
  <si>
    <t>2.11.14</t>
  </si>
  <si>
    <t>3 - EXECUÇÃO DE COPA DA SONORIZAÇÃO</t>
  </si>
  <si>
    <t>1 - SERVIÇOS PARA AMBAS AS REFORMAS</t>
  </si>
  <si>
    <t>3.1.1</t>
  </si>
  <si>
    <t>3.2.1</t>
  </si>
  <si>
    <t>3.2.2</t>
  </si>
  <si>
    <t>3.3</t>
  </si>
  <si>
    <t>3.3.1</t>
  </si>
  <si>
    <t>3.4</t>
  </si>
  <si>
    <t>3.4.1</t>
  </si>
  <si>
    <t>3.4.2</t>
  </si>
  <si>
    <t>3.5</t>
  </si>
  <si>
    <t>3.5.1</t>
  </si>
  <si>
    <t>3.5.2</t>
  </si>
  <si>
    <t>3.6</t>
  </si>
  <si>
    <t>3.6.1</t>
  </si>
  <si>
    <t>3.6.2</t>
  </si>
  <si>
    <t>3.6.3</t>
  </si>
  <si>
    <t>3.7</t>
  </si>
  <si>
    <t>3.7.1</t>
  </si>
  <si>
    <t>3.7.2</t>
  </si>
  <si>
    <t>3.7.3</t>
  </si>
  <si>
    <t>3.7.4</t>
  </si>
  <si>
    <t>3.8</t>
  </si>
  <si>
    <t>3.8.1</t>
  </si>
  <si>
    <t>3.8.3</t>
  </si>
  <si>
    <t>3.9</t>
  </si>
  <si>
    <t>3.9.1</t>
  </si>
  <si>
    <t>3.9.2</t>
  </si>
  <si>
    <t>3.9.3</t>
  </si>
  <si>
    <t>4 - EXECUÇÃO DE COPA CENTRAL -CAFÉ</t>
  </si>
  <si>
    <t>4.1.1</t>
  </si>
  <si>
    <t>4.1.2</t>
  </si>
  <si>
    <t>4.2.1</t>
  </si>
  <si>
    <t>4.3.1</t>
  </si>
  <si>
    <t>4.3.2</t>
  </si>
  <si>
    <t>4.4</t>
  </si>
  <si>
    <t>4.4.1</t>
  </si>
  <si>
    <t>4.4.2</t>
  </si>
  <si>
    <t>4.5</t>
  </si>
  <si>
    <t>4.5.1</t>
  </si>
  <si>
    <t>4.6</t>
  </si>
  <si>
    <t>4.6.1</t>
  </si>
  <si>
    <t>4.6.2</t>
  </si>
  <si>
    <t>4.6.3</t>
  </si>
  <si>
    <t>4.7</t>
  </si>
  <si>
    <t>4.7.1</t>
  </si>
  <si>
    <t>4.7.2</t>
  </si>
  <si>
    <t>4.7.3</t>
  </si>
  <si>
    <t>4.8</t>
  </si>
  <si>
    <t>4.8.1</t>
  </si>
  <si>
    <t>4.9</t>
  </si>
  <si>
    <t>4.9.1</t>
  </si>
  <si>
    <t>4.9.2</t>
  </si>
  <si>
    <t>4.10</t>
  </si>
  <si>
    <t>4.10.1</t>
  </si>
  <si>
    <t>4.10.2</t>
  </si>
  <si>
    <t>1 - SERVIÇOS GERAIS</t>
  </si>
  <si>
    <t>3- EXECUÇÃO DE COPA DA SONORIZAÇÃO</t>
  </si>
  <si>
    <t xml:space="preserve">3.1 </t>
  </si>
  <si>
    <t>Mobiliário</t>
  </si>
  <si>
    <t>153012 MO</t>
  </si>
  <si>
    <t xml:space="preserve">TORNEIRA COZINHA </t>
  </si>
  <si>
    <t>https://www.casadastorneiras.com.br/torneira-monocomando-de-bica-alta-p985375?tsid=16&amp;gclid=Cj0KCQjw8svsBRDqARIsAHKVyqGWashWaTduz5QIpXiyTZpoMpQaIcenbzXs4c6reh_myKGVayMQyHAaAqwYEALw_wcB</t>
  </si>
  <si>
    <t>Casa das Torneiras</t>
  </si>
  <si>
    <t>https://www.google.com/search?q=torneira+cozinha+parede+leroy+merlin&amp;safe=strict&amp;sxsrf=ACYBGNR6eyD8M8Kx78Wj0q03SUZ8MAM0Xw:1569954812574&amp;source=univ&amp;tbm=shop&amp;tbo=u&amp;sa=X&amp;ved=0ahUKEwiCv6q32fvkAhWEHbkGHR5gBNoQsxgIMA&amp;biw=1412&amp;bih=737#spd=12476293038900854783</t>
  </si>
  <si>
    <t>Cx sifonada 150x150 c/ grelha quadrada</t>
  </si>
  <si>
    <t>S00011712</t>
  </si>
  <si>
    <t>Sifão sanfonado</t>
  </si>
  <si>
    <t>S00020262</t>
  </si>
  <si>
    <t>Comp. Revestimento Cerâmico por Sanitário</t>
  </si>
  <si>
    <t>Comp. Revestimento Piso por Sanitário</t>
  </si>
  <si>
    <t>Argamassa colante</t>
  </si>
  <si>
    <t>ITEM 2.6.1 - Composição da Porta por Sanitário</t>
  </si>
  <si>
    <t>ITEM 2.6.2 - Composição Sinalização das Portas</t>
  </si>
  <si>
    <t>Luminária Painél de Led</t>
  </si>
  <si>
    <t>Luminária Led</t>
  </si>
  <si>
    <t>Fita isolante</t>
  </si>
  <si>
    <t>Ajudante de instalador elétrico</t>
  </si>
  <si>
    <t xml:space="preserve">ENCARGOS </t>
  </si>
  <si>
    <t xml:space="preserve">Conjunto lavatório </t>
  </si>
  <si>
    <t>Fita teflon p/ vedação</t>
  </si>
  <si>
    <t>Engate cromado</t>
  </si>
  <si>
    <t>Valvula metal p/ lavatório</t>
  </si>
  <si>
    <t>Instalador Hidraulico</t>
  </si>
  <si>
    <t>Ajudante de instalador hidraulico</t>
  </si>
  <si>
    <t>Bacia Sanitária com assento</t>
  </si>
  <si>
    <t>Fixação para bacia</t>
  </si>
  <si>
    <t>Nipel duplo PVC rosca</t>
  </si>
  <si>
    <t>Bolsa borracha para bacia</t>
  </si>
  <si>
    <t>ENCARGOS</t>
  </si>
  <si>
    <t>Papeleira Servente</t>
  </si>
  <si>
    <t>Cabide</t>
  </si>
  <si>
    <t>Porta toalha</t>
  </si>
  <si>
    <t xml:space="preserve">Campainha instalador </t>
  </si>
  <si>
    <t>Exaustor instal. Eletrico</t>
  </si>
  <si>
    <t>Exaustor ajudante instal. Eletrico</t>
  </si>
  <si>
    <t>Instalações Hridrossanitárias</t>
  </si>
  <si>
    <t>I</t>
  </si>
  <si>
    <t>2.11.15</t>
  </si>
  <si>
    <t>Sifão para lavatório cfe especificação</t>
  </si>
  <si>
    <t>Torneira de mesa cfe especificação</t>
  </si>
  <si>
    <t>Conjunto da Bacia Sanitária cfe especificação</t>
  </si>
  <si>
    <t>Conjunto do Lavatório cfe especificação</t>
  </si>
  <si>
    <t>Registro</t>
  </si>
  <si>
    <t>2.11.16</t>
  </si>
  <si>
    <t>Revestimento e barra da porta e trinco</t>
  </si>
  <si>
    <t>MÃO DE OBRA INSTALAÇÂO DOS ACESSÓRIOS</t>
  </si>
  <si>
    <t>TaQi</t>
  </si>
  <si>
    <t>https://www.taqi.com.br/produto/argamassas/argamassa-sika-grout-250-25-kg/113124/?utm_campaign=google-shopping&amp;utm_medium=cpc&amp;utm_source=google-shopping&amp;utm_term=113124_argamassa-sika-grout-250-25-kg&amp;gclid=Cj0KCQjwuNbsBRC-ARIsAAzITuc3J-BUMJ211gVFXbm_gAvoajkp_q4XvaFsCSsKnqm0BbO0SAmA564aAvylEALw_wcB</t>
  </si>
  <si>
    <t>https://www.magazineluiza.com.br/concreto-fluido-pronto-supergraute-25kg-quartzolit/p/hk9ead80kj/cj/msco/?&amp;utm_source=google&amp;utm_medium%20=pla%20&amp;utm_campaign%20=PLA_marketplace&amp;seller_id=ceccasaeconstrucao&amp;product_group_id=376808955025&amp;ad_group_id=48543698555&amp;aw_viq=pla&amp;gclid=Cj0KCQjwuNbsBRC-ARIsAAzITuehd6zcMAp0sR4AJ8wwz3WyHbn7lEXUsnUJN316ON57Gu8VfkA4TocaAhgbEALw_wcB</t>
  </si>
  <si>
    <t>https://www.americanas.com.br/produto/103975738/concreto-pratico-25kg-super-graute-quartzolit?WT.srch=1&amp;acc=e789ea56094489dffd798f86ff51c7a9&amp;epar=bp_pl_00_go_pla_casaeconst_geral_gmv&amp;gclid=Cj0KCQjwuNbsBRC-ARIsAAzITueJci1mcuB3V6e4uzqeXLUr1kEFJMEzmqzBEidxBNnpwXxiSxXr7uIaApMeEALw_wcB&amp;i=582d2e0feec3dfb1f8c6a920&amp;o=5d3f52276c28a3cb5043a116&amp;opn=YSMESP&amp;sellerId=77044618000188</t>
  </si>
  <si>
    <t>Groute</t>
  </si>
  <si>
    <t>KG</t>
  </si>
  <si>
    <t>GROUTE 25KG</t>
  </si>
  <si>
    <t>TOTAL M+O</t>
  </si>
  <si>
    <t>https://www.eletrorastro.com.br/produto/painel-led-de-embutir-36w-luz-branca-quadrado-bivolt-save-energy-79865?utm_source=GoogleShopping&amp;utm_medium=&amp;utm_campaign=GoogleShopping&amp;gclid=Cj0KCQjwuNbsBRC-ARIsAAzITud7xthggzA-M4n2UF70yL99tePEJxW1KvqKaLJ2vlQ5tcETuUzf1VUaAiC1EALw_wcB</t>
  </si>
  <si>
    <t>Eletrorastro</t>
  </si>
  <si>
    <t>https://www.americanas.com.br/produto/38927003/painel-plafon-embutir-400x400-36w-5700k-branco-frio?WT.srch=1&amp;acc=e789ea56094489dffd798f86ff51c7a9&amp;epar=bp_pl_00_go_todos-os-produtos_geral_gmv&amp;gclid=Cj0KCQjwuNbsBRC-ARIsAAzITufcqxgno-0QcNLD9tRzKlVPyhDpKh9KemSkxc-bqfTBOm1kRQFxYckaApHwEALw_wcB&amp;i=59a4e050eec3dfb1f8a764b9&amp;o=5bf031d8ebb19ac62ce95ff7&amp;opn=YSMESP&amp;sellerId=26032069000190</t>
  </si>
  <si>
    <t>https://www.shoptime.com.br/produto/38927003/painel-plafon-embutir-400x400-36w-5700k-branco-frio?WT.srch=1&amp;acc=a76c8289649a0bef0524c56c85e71570&amp;epar=bp_pl_00_go_pla_dec_geral_gmv&amp;gclid=Cj0KCQjwuNbsBRC-ARIsAAzITudRCjkO9tI-VwtXzxKM4srwKSRx334lgZ5KVxisqdoPrEBR0oukxAcaAvYeEALw_wcB&amp;i=59a4ee72eec3dfb1f8aab303&amp;o=5bf0340debb19ac62ce97b52&amp;opn=GOOGLEXML&amp;sellerId=26032069000190&amp;sellerid=26032069000190&amp;wt.srch=1</t>
  </si>
  <si>
    <t>shoptime</t>
  </si>
  <si>
    <t>Torneira parede cozinha  - Cotação 23</t>
  </si>
  <si>
    <t>https://www.lamodernite.com.br/torneira-cross-cozinha-parede-alta-mov-cromada?gclid=EAIaIQobChMI55C706iA5QIVDAyRCh3AUQArEAkYAiABEgIgLfD_BwE</t>
  </si>
  <si>
    <t>Lamodernite</t>
  </si>
  <si>
    <t>Luminária painel de Led - Cotação 24</t>
  </si>
  <si>
    <t>Registro de gaveta</t>
  </si>
  <si>
    <t>Rodapé de porcelanato h=10cm - 8,50m lineares</t>
  </si>
  <si>
    <t>Parede de alvenaria  E=25cm</t>
  </si>
  <si>
    <t>HENIKER</t>
  </si>
  <si>
    <t>MARCENARIA SIQUEIRA</t>
  </si>
  <si>
    <t xml:space="preserve">MÓVEIS BELLA ROMA </t>
  </si>
  <si>
    <t>99122 0277</t>
  </si>
  <si>
    <t>MÃO OBRA MARCENARIA /m²</t>
  </si>
  <si>
    <t>Prateleira de Apoio - Cotação 25</t>
  </si>
  <si>
    <t>S00034660</t>
  </si>
  <si>
    <t>MDF branco liso 18mm 2 faces</t>
  </si>
  <si>
    <t>Comp. Marcenaria</t>
  </si>
  <si>
    <t>Dobradiça 3x21/2 aço</t>
  </si>
  <si>
    <t>Cremona inox</t>
  </si>
  <si>
    <t>Vara crenona inox</t>
  </si>
  <si>
    <t>SUB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</si>
</sst>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.0000"/>
    <numFmt numFmtId="166" formatCode="#,##0.00_ ;\-#,##0.00\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.5"/>
      <color rgb="FFFFFFFF"/>
      <name val="Arial"/>
      <family val="2"/>
    </font>
    <font>
      <sz val="10.5"/>
      <color rgb="FFFFFFFF"/>
      <name val="Times New Roman"/>
      <family val="1"/>
    </font>
    <font>
      <vertAlign val="superscript"/>
      <sz val="9"/>
      <color rgb="FFFFFFFF"/>
      <name val="Arial"/>
      <family val="2"/>
    </font>
    <font>
      <vertAlign val="superscript"/>
      <sz val="9"/>
      <color rgb="FFFFFFFF"/>
      <name val="Times New Roman"/>
      <family val="1"/>
    </font>
    <font>
      <sz val="9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name val="Times New Roman"/>
      <family val="1"/>
    </font>
    <font>
      <b/>
      <sz val="9"/>
      <color rgb="FF000000"/>
      <name val="Arial"/>
      <family val="2"/>
    </font>
    <font>
      <sz val="7"/>
      <name val="Arial"/>
      <family val="2"/>
    </font>
    <font>
      <sz val="7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F7F7F"/>
      </patternFill>
    </fill>
    <fill>
      <patternFill patternType="solid">
        <fgColor rgb="FF538DD4"/>
      </patternFill>
    </fill>
    <fill>
      <patternFill patternType="solid">
        <fgColor rgb="FFB8CCE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7AA0CD"/>
      </bottom>
      <diagonal/>
    </border>
    <border>
      <left style="thin">
        <color rgb="FF7AA0CD"/>
      </left>
      <right/>
      <top style="thin">
        <color rgb="FF7AA0CD"/>
      </top>
      <bottom/>
      <diagonal/>
    </border>
    <border>
      <left/>
      <right/>
      <top style="thin">
        <color rgb="FF7AA0CD"/>
      </top>
      <bottom/>
      <diagonal/>
    </border>
    <border>
      <left/>
      <right style="thin">
        <color rgb="FF7AA0CD"/>
      </right>
      <top style="thin">
        <color rgb="FF7AA0CD"/>
      </top>
      <bottom style="thin">
        <color rgb="FF7AA0CD"/>
      </bottom>
      <diagonal/>
    </border>
    <border>
      <left/>
      <right/>
      <top style="thin">
        <color rgb="FF7AA0CD"/>
      </top>
      <bottom style="thin">
        <color rgb="FF7AA0CD"/>
      </bottom>
      <diagonal/>
    </border>
    <border>
      <left style="thin">
        <color rgb="FF7AA0CD"/>
      </left>
      <right style="thin">
        <color rgb="FF7AA0CD"/>
      </right>
      <top/>
      <bottom style="thin">
        <color rgb="FF7AA0CD"/>
      </bottom>
      <diagonal/>
    </border>
    <border>
      <left style="thin">
        <color rgb="FF7AA0CD"/>
      </left>
      <right style="thin">
        <color rgb="FF7AA0CD"/>
      </right>
      <top style="thin">
        <color rgb="FF7AA0CD"/>
      </top>
      <bottom style="thin">
        <color rgb="FF7AA0CD"/>
      </bottom>
      <diagonal/>
    </border>
    <border>
      <left style="thin">
        <color rgb="FF7AA0CD"/>
      </left>
      <right/>
      <top style="thin">
        <color rgb="FF7AA0CD"/>
      </top>
      <bottom style="thin">
        <color rgb="FF7AA0C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5" fillId="0" borderId="0"/>
  </cellStyleXfs>
  <cellXfs count="361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>
      <alignment vertical="center"/>
    </xf>
    <xf numFmtId="2" fontId="0" fillId="3" borderId="0" xfId="0" applyNumberFormat="1" applyFill="1" applyBorder="1" applyAlignment="1">
      <alignment horizontal="center" vertical="center"/>
    </xf>
    <xf numFmtId="10" fontId="0" fillId="3" borderId="0" xfId="2" applyNumberFormat="1" applyFont="1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right" vertical="center"/>
    </xf>
    <xf numFmtId="43" fontId="2" fillId="3" borderId="0" xfId="1" applyFont="1" applyFill="1" applyBorder="1" applyAlignment="1">
      <alignment vertical="center"/>
    </xf>
    <xf numFmtId="2" fontId="0" fillId="3" borderId="0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4" fillId="0" borderId="0" xfId="3" applyAlignment="1">
      <alignment vertical="center"/>
    </xf>
    <xf numFmtId="0" fontId="0" fillId="3" borderId="1" xfId="0" applyFill="1" applyBorder="1" applyAlignment="1">
      <alignment vertical="center"/>
    </xf>
    <xf numFmtId="2" fontId="0" fillId="3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right" vertical="center"/>
    </xf>
    <xf numFmtId="0" fontId="0" fillId="3" borderId="0" xfId="0" applyFill="1"/>
    <xf numFmtId="165" fontId="0" fillId="0" borderId="1" xfId="2" applyNumberFormat="1" applyFont="1" applyFill="1" applyBorder="1" applyAlignment="1">
      <alignment horizontal="center" vertical="center"/>
    </xf>
    <xf numFmtId="165" fontId="0" fillId="6" borderId="1" xfId="2" applyNumberFormat="1" applyFont="1" applyFill="1" applyBorder="1" applyAlignment="1">
      <alignment horizontal="center" vertical="center"/>
    </xf>
    <xf numFmtId="165" fontId="0" fillId="5" borderId="1" xfId="2" applyNumberFormat="1" applyFont="1" applyFill="1" applyBorder="1" applyAlignment="1">
      <alignment horizontal="center" vertical="center"/>
    </xf>
    <xf numFmtId="165" fontId="0" fillId="7" borderId="1" xfId="2" applyNumberFormat="1" applyFont="1" applyFill="1" applyBorder="1" applyAlignment="1">
      <alignment horizontal="center" vertical="center"/>
    </xf>
    <xf numFmtId="4" fontId="0" fillId="0" borderId="0" xfId="0" applyNumberFormat="1"/>
    <xf numFmtId="0" fontId="5" fillId="0" borderId="5" xfId="0" applyFont="1" applyFill="1" applyBorder="1" applyProtection="1"/>
    <xf numFmtId="0" fontId="6" fillId="0" borderId="6" xfId="0" applyFont="1" applyFill="1" applyBorder="1" applyProtection="1"/>
    <xf numFmtId="0" fontId="0" fillId="0" borderId="6" xfId="0" applyFont="1" applyFill="1" applyBorder="1"/>
    <xf numFmtId="0" fontId="7" fillId="0" borderId="6" xfId="0" applyFont="1" applyFill="1" applyBorder="1" applyProtection="1"/>
    <xf numFmtId="0" fontId="8" fillId="0" borderId="6" xfId="0" applyFont="1" applyFill="1" applyBorder="1" applyProtection="1"/>
    <xf numFmtId="0" fontId="9" fillId="0" borderId="7" xfId="0" applyFont="1" applyFill="1" applyBorder="1" applyProtection="1"/>
    <xf numFmtId="0" fontId="7" fillId="0" borderId="8" xfId="0" applyFont="1" applyFill="1" applyBorder="1" applyProtection="1"/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9" xfId="0" applyFont="1" applyFill="1" applyBorder="1" applyProtection="1"/>
    <xf numFmtId="0" fontId="9" fillId="0" borderId="0" xfId="0" applyFont="1" applyFill="1" applyBorder="1" applyAlignment="1" applyProtection="1">
      <alignment vertical="center"/>
    </xf>
    <xf numFmtId="0" fontId="10" fillId="0" borderId="8" xfId="0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0" fontId="11" fillId="0" borderId="0" xfId="0" applyFont="1" applyFill="1" applyBorder="1" applyProtection="1"/>
    <xf numFmtId="0" fontId="8" fillId="0" borderId="0" xfId="0" applyFont="1" applyFill="1" applyBorder="1" applyProtection="1"/>
    <xf numFmtId="0" fontId="7" fillId="0" borderId="0" xfId="0" applyFont="1" applyFill="1" applyBorder="1" applyProtection="1"/>
    <xf numFmtId="0" fontId="12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Protection="1"/>
    <xf numFmtId="0" fontId="10" fillId="0" borderId="9" xfId="0" applyFont="1" applyFill="1" applyBorder="1" applyProtection="1"/>
    <xf numFmtId="0" fontId="0" fillId="0" borderId="1" xfId="0" applyFont="1" applyBorder="1"/>
    <xf numFmtId="0" fontId="2" fillId="0" borderId="1" xfId="0" applyFont="1" applyBorder="1" applyAlignment="1">
      <alignment horizontal="center"/>
    </xf>
    <xf numFmtId="10" fontId="0" fillId="0" borderId="1" xfId="0" applyNumberFormat="1" applyFont="1" applyBorder="1"/>
    <xf numFmtId="0" fontId="0" fillId="0" borderId="8" xfId="0" applyFont="1" applyFill="1" applyBorder="1"/>
    <xf numFmtId="0" fontId="0" fillId="0" borderId="0" xfId="0" applyFont="1" applyFill="1" applyBorder="1"/>
    <xf numFmtId="0" fontId="0" fillId="4" borderId="1" xfId="0" applyFont="1" applyFill="1" applyBorder="1"/>
    <xf numFmtId="10" fontId="0" fillId="4" borderId="1" xfId="0" applyNumberFormat="1" applyFont="1" applyFill="1" applyBorder="1" applyAlignment="1">
      <alignment horizontal="left" indent="5"/>
    </xf>
    <xf numFmtId="0" fontId="7" fillId="0" borderId="0" xfId="0" applyFont="1" applyFill="1" applyBorder="1" applyAlignment="1" applyProtection="1">
      <alignment wrapText="1"/>
    </xf>
    <xf numFmtId="0" fontId="7" fillId="0" borderId="9" xfId="0" applyFont="1" applyFill="1" applyBorder="1" applyAlignment="1" applyProtection="1">
      <alignment wrapText="1"/>
    </xf>
    <xf numFmtId="0" fontId="9" fillId="0" borderId="0" xfId="5" applyFont="1" applyFill="1" applyBorder="1" applyAlignment="1" applyProtection="1"/>
    <xf numFmtId="0" fontId="9" fillId="0" borderId="9" xfId="5" applyFont="1" applyFill="1" applyBorder="1" applyAlignment="1" applyProtection="1"/>
    <xf numFmtId="0" fontId="16" fillId="0" borderId="1" xfId="0" applyFont="1" applyFill="1" applyBorder="1" applyAlignment="1" applyProtection="1">
      <alignment horizontal="center" vertical="center"/>
    </xf>
    <xf numFmtId="10" fontId="17" fillId="0" borderId="1" xfId="0" applyNumberFormat="1" applyFont="1" applyBorder="1" applyAlignment="1">
      <alignment horizontal="center"/>
    </xf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4" fontId="0" fillId="6" borderId="1" xfId="0" applyNumberFormat="1" applyFill="1" applyBorder="1" applyAlignment="1">
      <alignment horizontal="center" vertical="center"/>
    </xf>
    <xf numFmtId="4" fontId="0" fillId="7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top" wrapText="1"/>
    </xf>
    <xf numFmtId="0" fontId="25" fillId="0" borderId="19" xfId="0" applyFont="1" applyFill="1" applyBorder="1" applyAlignment="1">
      <alignment vertical="center" wrapText="1"/>
    </xf>
    <xf numFmtId="0" fontId="0" fillId="0" borderId="20" xfId="0" applyFill="1" applyBorder="1" applyAlignment="1">
      <alignment horizontal="center" vertical="top" wrapText="1"/>
    </xf>
    <xf numFmtId="0" fontId="0" fillId="9" borderId="21" xfId="0" applyFill="1" applyBorder="1" applyAlignment="1">
      <alignment vertical="top" wrapText="1"/>
    </xf>
    <xf numFmtId="0" fontId="0" fillId="9" borderId="18" xfId="0" applyFill="1" applyBorder="1" applyAlignment="1">
      <alignment vertical="top" wrapText="1"/>
    </xf>
    <xf numFmtId="0" fontId="0" fillId="9" borderId="17" xfId="0" applyFill="1" applyBorder="1" applyAlignment="1">
      <alignment vertical="top" wrapText="1"/>
    </xf>
    <xf numFmtId="0" fontId="26" fillId="0" borderId="20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left" vertical="top" wrapText="1"/>
    </xf>
    <xf numFmtId="10" fontId="27" fillId="0" borderId="20" xfId="0" applyNumberFormat="1" applyFont="1" applyFill="1" applyBorder="1" applyAlignment="1">
      <alignment horizontal="center" vertical="top" shrinkToFit="1"/>
    </xf>
    <xf numFmtId="0" fontId="26" fillId="10" borderId="20" xfId="0" applyFont="1" applyFill="1" applyBorder="1" applyAlignment="1">
      <alignment horizontal="center" vertical="top" wrapText="1"/>
    </xf>
    <xf numFmtId="0" fontId="26" fillId="10" borderId="20" xfId="0" applyFont="1" applyFill="1" applyBorder="1" applyAlignment="1">
      <alignment horizontal="left" vertical="top" wrapText="1"/>
    </xf>
    <xf numFmtId="10" fontId="27" fillId="10" borderId="20" xfId="0" applyNumberFormat="1" applyFont="1" applyFill="1" applyBorder="1" applyAlignment="1">
      <alignment horizontal="center" vertical="top" shrinkToFit="1"/>
    </xf>
    <xf numFmtId="0" fontId="0" fillId="10" borderId="20" xfId="0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25" fillId="10" borderId="20" xfId="0" applyFont="1" applyFill="1" applyBorder="1" applyAlignment="1">
      <alignment horizontal="center" vertical="top" wrapText="1"/>
    </xf>
    <xf numFmtId="10" fontId="29" fillId="10" borderId="20" xfId="0" applyNumberFormat="1" applyFont="1" applyFill="1" applyBorder="1" applyAlignment="1">
      <alignment horizontal="center" vertical="top" shrinkToFit="1"/>
    </xf>
    <xf numFmtId="0" fontId="0" fillId="10" borderId="20" xfId="0" applyFill="1" applyBorder="1" applyAlignment="1">
      <alignment horizontal="center" vertical="top" wrapText="1"/>
    </xf>
    <xf numFmtId="0" fontId="25" fillId="0" borderId="20" xfId="0" applyFont="1" applyFill="1" applyBorder="1" applyAlignment="1">
      <alignment horizontal="center" vertical="top" wrapText="1"/>
    </xf>
    <xf numFmtId="10" fontId="29" fillId="0" borderId="20" xfId="0" applyNumberFormat="1" applyFont="1" applyFill="1" applyBorder="1" applyAlignment="1">
      <alignment horizontal="center" vertical="top" shrinkToFit="1"/>
    </xf>
    <xf numFmtId="0" fontId="26" fillId="10" borderId="20" xfId="0" applyFont="1" applyFill="1" applyBorder="1" applyAlignment="1">
      <alignment horizontal="center" vertical="center" wrapText="1"/>
    </xf>
    <xf numFmtId="10" fontId="27" fillId="10" borderId="20" xfId="0" applyNumberFormat="1" applyFont="1" applyFill="1" applyBorder="1" applyAlignment="1">
      <alignment horizontal="center" vertical="center" shrinkToFit="1"/>
    </xf>
    <xf numFmtId="0" fontId="25" fillId="9" borderId="21" xfId="0" applyFont="1" applyFill="1" applyBorder="1" applyAlignment="1">
      <alignment vertical="top" wrapText="1"/>
    </xf>
    <xf numFmtId="0" fontId="25" fillId="9" borderId="17" xfId="0" applyFont="1" applyFill="1" applyBorder="1" applyAlignment="1">
      <alignment vertical="top" wrapText="1"/>
    </xf>
    <xf numFmtId="10" fontId="23" fillId="9" borderId="20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vertical="top"/>
    </xf>
    <xf numFmtId="0" fontId="17" fillId="0" borderId="0" xfId="0" applyFont="1"/>
    <xf numFmtId="0" fontId="34" fillId="0" borderId="0" xfId="0" applyFont="1"/>
    <xf numFmtId="164" fontId="0" fillId="0" borderId="1" xfId="0" applyNumberForma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2" fillId="0" borderId="22" xfId="0" applyFont="1" applyBorder="1" applyAlignment="1">
      <alignment horizontal="center"/>
    </xf>
    <xf numFmtId="164" fontId="0" fillId="0" borderId="2" xfId="0" applyNumberFormat="1" applyBorder="1"/>
    <xf numFmtId="0" fontId="2" fillId="0" borderId="22" xfId="0" applyFont="1" applyFill="1" applyBorder="1" applyAlignment="1">
      <alignment horizontal="center"/>
    </xf>
    <xf numFmtId="4" fontId="1" fillId="3" borderId="1" xfId="1" applyNumberFormat="1" applyFont="1" applyFill="1" applyBorder="1" applyAlignment="1">
      <alignment vertical="center"/>
    </xf>
    <xf numFmtId="14" fontId="0" fillId="3" borderId="0" xfId="0" applyNumberForma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vertical="center"/>
    </xf>
    <xf numFmtId="0" fontId="4" fillId="3" borderId="0" xfId="3" applyFill="1" applyBorder="1"/>
    <xf numFmtId="0" fontId="4" fillId="3" borderId="0" xfId="3" applyFill="1" applyBorder="1" applyAlignment="1">
      <alignment vertical="center"/>
    </xf>
    <xf numFmtId="0" fontId="0" fillId="0" borderId="0" xfId="0" applyFont="1" applyBorder="1"/>
    <xf numFmtId="0" fontId="6" fillId="0" borderId="0" xfId="0" applyFont="1" applyFill="1" applyBorder="1" applyProtection="1"/>
    <xf numFmtId="0" fontId="9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0" fontId="2" fillId="0" borderId="0" xfId="0" applyFont="1" applyBorder="1" applyAlignment="1">
      <alignment horizontal="center"/>
    </xf>
    <xf numFmtId="10" fontId="0" fillId="0" borderId="0" xfId="0" applyNumberFormat="1" applyFont="1" applyBorder="1"/>
    <xf numFmtId="0" fontId="0" fillId="4" borderId="0" xfId="0" applyFont="1" applyFill="1" applyBorder="1"/>
    <xf numFmtId="10" fontId="0" fillId="4" borderId="0" xfId="0" applyNumberFormat="1" applyFont="1" applyFill="1" applyBorder="1" applyAlignment="1">
      <alignment horizontal="left" indent="5"/>
    </xf>
    <xf numFmtId="0" fontId="16" fillId="0" borderId="0" xfId="0" applyFont="1" applyFill="1" applyBorder="1" applyAlignment="1" applyProtection="1">
      <alignment horizontal="center" vertical="center"/>
    </xf>
    <xf numFmtId="10" fontId="17" fillId="0" borderId="0" xfId="0" applyNumberFormat="1" applyFont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164" fontId="0" fillId="3" borderId="2" xfId="4" applyNumberFormat="1" applyFont="1" applyFill="1" applyBorder="1"/>
    <xf numFmtId="0" fontId="4" fillId="0" borderId="0" xfId="3" applyAlignment="1">
      <alignment horizontal="justify" vertical="center"/>
    </xf>
    <xf numFmtId="0" fontId="4" fillId="0" borderId="0" xfId="3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2" fillId="11" borderId="1" xfId="0" applyFont="1" applyFill="1" applyBorder="1" applyAlignment="1">
      <alignment vertical="center"/>
    </xf>
    <xf numFmtId="4" fontId="2" fillId="11" borderId="1" xfId="0" applyNumberFormat="1" applyFont="1" applyFill="1" applyBorder="1" applyAlignment="1">
      <alignment vertical="center"/>
    </xf>
    <xf numFmtId="165" fontId="0" fillId="11" borderId="1" xfId="2" applyNumberFormat="1" applyFont="1" applyFill="1" applyBorder="1" applyAlignment="1">
      <alignment horizontal="center" vertical="center"/>
    </xf>
    <xf numFmtId="4" fontId="2" fillId="11" borderId="1" xfId="1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4" fontId="0" fillId="3" borderId="23" xfId="0" applyNumberFormat="1" applyFont="1" applyFill="1" applyBorder="1" applyAlignment="1">
      <alignment horizontal="center" vertical="center"/>
    </xf>
    <xf numFmtId="164" fontId="0" fillId="3" borderId="24" xfId="0" applyNumberFormat="1" applyFont="1" applyFill="1" applyBorder="1" applyAlignment="1">
      <alignment vertical="center"/>
    </xf>
    <xf numFmtId="164" fontId="0" fillId="3" borderId="24" xfId="0" applyNumberFormat="1" applyFill="1" applyBorder="1" applyAlignment="1">
      <alignment horizontal="center" vertical="center"/>
    </xf>
    <xf numFmtId="164" fontId="2" fillId="3" borderId="25" xfId="0" applyNumberFormat="1" applyFont="1" applyFill="1" applyBorder="1" applyAlignment="1">
      <alignment vertical="center"/>
    </xf>
    <xf numFmtId="164" fontId="0" fillId="3" borderId="23" xfId="0" applyNumberFormat="1" applyFill="1" applyBorder="1" applyAlignment="1">
      <alignment vertical="center"/>
    </xf>
    <xf numFmtId="164" fontId="0" fillId="3" borderId="24" xfId="0" applyNumberFormat="1" applyFill="1" applyBorder="1" applyAlignment="1">
      <alignment vertical="center"/>
    </xf>
    <xf numFmtId="164" fontId="0" fillId="3" borderId="23" xfId="0" applyNumberFormat="1" applyFont="1" applyFill="1" applyBorder="1" applyAlignment="1">
      <alignment vertical="center"/>
    </xf>
    <xf numFmtId="164" fontId="0" fillId="3" borderId="23" xfId="0" applyNumberFormat="1" applyFont="1" applyFill="1" applyBorder="1" applyAlignment="1">
      <alignment vertical="center" wrapText="1"/>
    </xf>
    <xf numFmtId="164" fontId="0" fillId="3" borderId="24" xfId="4" applyNumberFormat="1" applyFont="1" applyFill="1" applyBorder="1" applyAlignment="1">
      <alignment vertical="center" wrapText="1"/>
    </xf>
    <xf numFmtId="164" fontId="0" fillId="3" borderId="23" xfId="0" applyNumberFormat="1" applyFill="1" applyBorder="1" applyAlignment="1">
      <alignment vertical="center" wrapText="1"/>
    </xf>
    <xf numFmtId="44" fontId="0" fillId="3" borderId="24" xfId="4" applyFont="1" applyFill="1" applyBorder="1" applyAlignment="1">
      <alignment vertical="center" wrapText="1"/>
    </xf>
    <xf numFmtId="44" fontId="0" fillId="3" borderId="23" xfId="4" applyFont="1" applyFill="1" applyBorder="1" applyAlignment="1">
      <alignment vertical="center" wrapText="1"/>
    </xf>
    <xf numFmtId="44" fontId="0" fillId="0" borderId="23" xfId="4" applyFont="1" applyBorder="1"/>
    <xf numFmtId="44" fontId="0" fillId="0" borderId="24" xfId="4" applyFont="1" applyBorder="1"/>
    <xf numFmtId="44" fontId="1" fillId="3" borderId="23" xfId="4" applyFont="1" applyFill="1" applyBorder="1" applyAlignment="1">
      <alignment vertical="center" wrapText="1"/>
    </xf>
    <xf numFmtId="0" fontId="4" fillId="0" borderId="0" xfId="3"/>
    <xf numFmtId="0" fontId="0" fillId="3" borderId="4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4" fontId="0" fillId="6" borderId="0" xfId="0" applyNumberFormat="1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2" fontId="0" fillId="6" borderId="0" xfId="0" applyNumberFormat="1" applyFill="1" applyBorder="1" applyAlignment="1">
      <alignment horizontal="center" vertical="center"/>
    </xf>
    <xf numFmtId="165" fontId="0" fillId="6" borderId="0" xfId="2" applyNumberFormat="1" applyFont="1" applyFill="1" applyBorder="1" applyAlignment="1">
      <alignment horizontal="center" vertical="center"/>
    </xf>
    <xf numFmtId="4" fontId="0" fillId="6" borderId="0" xfId="0" applyNumberFormat="1" applyFill="1" applyBorder="1" applyAlignment="1">
      <alignment horizontal="right" vertical="center"/>
    </xf>
    <xf numFmtId="0" fontId="0" fillId="0" borderId="29" xfId="0" applyBorder="1" applyAlignment="1">
      <alignment horizontal="center"/>
    </xf>
    <xf numFmtId="44" fontId="2" fillId="0" borderId="25" xfId="0" applyNumberFormat="1" applyFont="1" applyBorder="1"/>
    <xf numFmtId="0" fontId="2" fillId="0" borderId="28" xfId="0" applyFont="1" applyFill="1" applyBorder="1" applyAlignment="1">
      <alignment horizontal="center"/>
    </xf>
    <xf numFmtId="44" fontId="0" fillId="0" borderId="23" xfId="4" applyFont="1" applyFill="1" applyBorder="1"/>
    <xf numFmtId="0" fontId="0" fillId="6" borderId="0" xfId="0" applyFill="1"/>
    <xf numFmtId="165" fontId="0" fillId="3" borderId="1" xfId="2" applyNumberFormat="1" applyFont="1" applyFill="1" applyBorder="1" applyAlignment="1">
      <alignment horizontal="center" vertical="center"/>
    </xf>
    <xf numFmtId="4" fontId="2" fillId="6" borderId="1" xfId="1" applyNumberFormat="1" applyFont="1" applyFill="1" applyBorder="1" applyAlignment="1">
      <alignment vertical="center"/>
    </xf>
    <xf numFmtId="0" fontId="0" fillId="3" borderId="29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2" fillId="14" borderId="1" xfId="0" applyFont="1" applyFill="1" applyBorder="1" applyAlignment="1">
      <alignment vertical="center"/>
    </xf>
    <xf numFmtId="4" fontId="2" fillId="14" borderId="1" xfId="0" applyNumberFormat="1" applyFont="1" applyFill="1" applyBorder="1" applyAlignment="1">
      <alignment vertical="center"/>
    </xf>
    <xf numFmtId="165" fontId="0" fillId="14" borderId="1" xfId="2" applyNumberFormat="1" applyFont="1" applyFill="1" applyBorder="1" applyAlignment="1">
      <alignment horizontal="center" vertical="center"/>
    </xf>
    <xf numFmtId="4" fontId="2" fillId="14" borderId="1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Fill="1" applyBorder="1" applyAlignment="1">
      <alignment vertical="center" wrapText="1"/>
    </xf>
    <xf numFmtId="166" fontId="0" fillId="0" borderId="1" xfId="0" applyNumberFormat="1" applyBorder="1"/>
    <xf numFmtId="0" fontId="2" fillId="0" borderId="1" xfId="0" applyFont="1" applyFill="1" applyBorder="1" applyAlignment="1">
      <alignment vertical="center" wrapText="1"/>
    </xf>
    <xf numFmtId="164" fontId="2" fillId="0" borderId="38" xfId="0" applyNumberFormat="1" applyFont="1" applyBorder="1"/>
    <xf numFmtId="0" fontId="0" fillId="0" borderId="1" xfId="0" applyBorder="1" applyAlignment="1">
      <alignment horizontal="center" vertical="center"/>
    </xf>
    <xf numFmtId="4" fontId="2" fillId="3" borderId="0" xfId="0" applyNumberFormat="1" applyFont="1" applyFill="1" applyBorder="1" applyAlignment="1">
      <alignment vertical="center"/>
    </xf>
    <xf numFmtId="165" fontId="0" fillId="3" borderId="0" xfId="2" applyNumberFormat="1" applyFont="1" applyFill="1" applyBorder="1" applyAlignment="1">
      <alignment horizontal="center" vertical="center"/>
    </xf>
    <xf numFmtId="4" fontId="2" fillId="3" borderId="0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4" fontId="2" fillId="3" borderId="13" xfId="0" applyNumberFormat="1" applyFont="1" applyFill="1" applyBorder="1" applyAlignment="1">
      <alignment vertical="center"/>
    </xf>
    <xf numFmtId="165" fontId="0" fillId="3" borderId="13" xfId="2" applyNumberFormat="1" applyFont="1" applyFill="1" applyBorder="1" applyAlignment="1">
      <alignment horizontal="center" vertical="center"/>
    </xf>
    <xf numFmtId="4" fontId="2" fillId="3" borderId="4" xfId="1" applyNumberFormat="1" applyFont="1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44" fontId="0" fillId="3" borderId="1" xfId="4" applyFont="1" applyFill="1" applyBorder="1"/>
    <xf numFmtId="0" fontId="2" fillId="14" borderId="26" xfId="0" applyFont="1" applyFill="1" applyBorder="1" applyAlignment="1">
      <alignment horizontal="center" vertical="center"/>
    </xf>
    <xf numFmtId="4" fontId="2" fillId="14" borderId="26" xfId="1" applyNumberFormat="1" applyFont="1" applyFill="1" applyBorder="1" applyAlignment="1">
      <alignment vertical="center"/>
    </xf>
    <xf numFmtId="164" fontId="17" fillId="12" borderId="22" xfId="0" applyNumberFormat="1" applyFont="1" applyFill="1" applyBorder="1" applyAlignment="1">
      <alignment horizontal="right" vertical="center"/>
    </xf>
    <xf numFmtId="4" fontId="0" fillId="15" borderId="1" xfId="0" applyNumberFormat="1" applyFont="1" applyFill="1" applyBorder="1" applyAlignment="1">
      <alignment horizontal="center" vertical="center"/>
    </xf>
    <xf numFmtId="0" fontId="0" fillId="6" borderId="3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64" fontId="0" fillId="0" borderId="0" xfId="0" applyNumberFormat="1" applyBorder="1"/>
    <xf numFmtId="4" fontId="0" fillId="0" borderId="0" xfId="0" applyNumberFormat="1" applyBorder="1"/>
    <xf numFmtId="164" fontId="2" fillId="0" borderId="0" xfId="0" applyNumberFormat="1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164" fontId="2" fillId="0" borderId="0" xfId="0" applyNumberFormat="1" applyFont="1"/>
    <xf numFmtId="164" fontId="2" fillId="0" borderId="39" xfId="0" applyNumberFormat="1" applyFont="1" applyBorder="1"/>
    <xf numFmtId="0" fontId="2" fillId="0" borderId="0" xfId="0" applyFont="1" applyBorder="1" applyAlignment="1">
      <alignment horizontal="center" vertical="center"/>
    </xf>
    <xf numFmtId="0" fontId="0" fillId="0" borderId="13" xfId="0" applyBorder="1"/>
    <xf numFmtId="0" fontId="2" fillId="0" borderId="4" xfId="0" applyFont="1" applyFill="1" applyBorder="1" applyAlignment="1">
      <alignment vertical="center" wrapText="1"/>
    </xf>
    <xf numFmtId="2" fontId="0" fillId="0" borderId="0" xfId="0" applyNumberFormat="1"/>
    <xf numFmtId="0" fontId="0" fillId="0" borderId="1" xfId="0" applyFill="1" applyBorder="1"/>
    <xf numFmtId="0" fontId="2" fillId="0" borderId="0" xfId="0" applyFont="1"/>
    <xf numFmtId="2" fontId="2" fillId="0" borderId="0" xfId="0" applyNumberFormat="1" applyFont="1"/>
    <xf numFmtId="4" fontId="2" fillId="0" borderId="0" xfId="0" applyNumberFormat="1" applyFont="1"/>
    <xf numFmtId="164" fontId="2" fillId="4" borderId="25" xfId="0" applyNumberFormat="1" applyFont="1" applyFill="1" applyBorder="1" applyAlignment="1">
      <alignment vertical="center"/>
    </xf>
    <xf numFmtId="164" fontId="2" fillId="4" borderId="27" xfId="0" applyNumberFormat="1" applyFont="1" applyFill="1" applyBorder="1" applyAlignment="1">
      <alignment vertical="center"/>
    </xf>
    <xf numFmtId="44" fontId="2" fillId="4" borderId="27" xfId="0" applyNumberFormat="1" applyFont="1" applyFill="1" applyBorder="1"/>
    <xf numFmtId="44" fontId="2" fillId="4" borderId="25" xfId="0" applyNumberFormat="1" applyFont="1" applyFill="1" applyBorder="1"/>
    <xf numFmtId="4" fontId="0" fillId="4" borderId="1" xfId="0" applyNumberFormat="1" applyFont="1" applyFill="1" applyBorder="1" applyAlignment="1">
      <alignment vertical="center"/>
    </xf>
    <xf numFmtId="0" fontId="2" fillId="0" borderId="43" xfId="0" applyFont="1" applyBorder="1" applyAlignment="1">
      <alignment horizontal="center"/>
    </xf>
    <xf numFmtId="44" fontId="2" fillId="4" borderId="44" xfId="0" applyNumberFormat="1" applyFont="1" applyFill="1" applyBorder="1"/>
    <xf numFmtId="0" fontId="2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40" xfId="0" applyBorder="1"/>
    <xf numFmtId="0" fontId="0" fillId="0" borderId="41" xfId="0" applyBorder="1"/>
    <xf numFmtId="0" fontId="2" fillId="0" borderId="28" xfId="0" applyFont="1" applyFill="1" applyBorder="1" applyAlignment="1">
      <alignment vertical="center" wrapText="1"/>
    </xf>
    <xf numFmtId="164" fontId="0" fillId="0" borderId="26" xfId="0" applyNumberFormat="1" applyBorder="1"/>
    <xf numFmtId="0" fontId="0" fillId="0" borderId="26" xfId="0" applyBorder="1"/>
    <xf numFmtId="4" fontId="0" fillId="0" borderId="26" xfId="0" applyNumberFormat="1" applyBorder="1"/>
    <xf numFmtId="164" fontId="2" fillId="0" borderId="40" xfId="0" applyNumberFormat="1" applyFont="1" applyBorder="1"/>
    <xf numFmtId="4" fontId="2" fillId="3" borderId="30" xfId="1" applyNumberFormat="1" applyFont="1" applyFill="1" applyBorder="1" applyAlignment="1">
      <alignment vertical="center"/>
    </xf>
    <xf numFmtId="0" fontId="2" fillId="0" borderId="28" xfId="0" applyFont="1" applyBorder="1" applyAlignment="1">
      <alignment horizontal="center"/>
    </xf>
    <xf numFmtId="44" fontId="2" fillId="0" borderId="27" xfId="0" applyNumberFormat="1" applyFont="1" applyBorder="1"/>
    <xf numFmtId="0" fontId="0" fillId="0" borderId="45" xfId="0" applyBorder="1" applyAlignment="1">
      <alignment horizontal="center"/>
    </xf>
    <xf numFmtId="164" fontId="0" fillId="0" borderId="23" xfId="0" applyNumberFormat="1" applyBorder="1"/>
    <xf numFmtId="0" fontId="0" fillId="0" borderId="46" xfId="0" applyBorder="1" applyAlignment="1">
      <alignment horizontal="center"/>
    </xf>
    <xf numFmtId="164" fontId="0" fillId="0" borderId="24" xfId="0" applyNumberFormat="1" applyBorder="1"/>
    <xf numFmtId="0" fontId="0" fillId="0" borderId="0" xfId="0" applyAlignment="1">
      <alignment horizontal="left"/>
    </xf>
    <xf numFmtId="0" fontId="2" fillId="0" borderId="47" xfId="0" applyFont="1" applyBorder="1" applyAlignment="1">
      <alignment horizontal="center"/>
    </xf>
    <xf numFmtId="0" fontId="0" fillId="3" borderId="1" xfId="0" applyFont="1" applyFill="1" applyBorder="1" applyAlignment="1">
      <alignment vertical="center" wrapText="1"/>
    </xf>
    <xf numFmtId="164" fontId="0" fillId="4" borderId="2" xfId="0" applyNumberFormat="1" applyFill="1" applyBorder="1"/>
    <xf numFmtId="0" fontId="0" fillId="4" borderId="3" xfId="0" applyFill="1" applyBorder="1" applyAlignment="1">
      <alignment horizontal="center"/>
    </xf>
    <xf numFmtId="0" fontId="0" fillId="4" borderId="13" xfId="0" applyFill="1" applyBorder="1"/>
    <xf numFmtId="164" fontId="0" fillId="4" borderId="2" xfId="4" applyNumberFormat="1" applyFont="1" applyFill="1" applyBorder="1"/>
    <xf numFmtId="44" fontId="0" fillId="4" borderId="1" xfId="4" applyFont="1" applyFill="1" applyBorder="1"/>
    <xf numFmtId="164" fontId="0" fillId="4" borderId="4" xfId="0" applyNumberFormat="1" applyFill="1" applyBorder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/>
    <xf numFmtId="164" fontId="2" fillId="0" borderId="1" xfId="4" applyNumberFormat="1" applyFont="1" applyBorder="1"/>
    <xf numFmtId="0" fontId="2" fillId="13" borderId="3" xfId="0" applyFont="1" applyFill="1" applyBorder="1" applyAlignment="1">
      <alignment horizontal="center" vertical="center"/>
    </xf>
    <xf numFmtId="0" fontId="2" fillId="13" borderId="13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12" borderId="38" xfId="0" applyFont="1" applyFill="1" applyBorder="1" applyAlignment="1">
      <alignment horizontal="left" vertical="center"/>
    </xf>
    <xf numFmtId="0" fontId="17" fillId="12" borderId="42" xfId="0" applyFont="1" applyFill="1" applyBorder="1" applyAlignment="1">
      <alignment horizontal="left" vertical="center"/>
    </xf>
    <xf numFmtId="0" fontId="17" fillId="12" borderId="3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14" borderId="3" xfId="0" applyFont="1" applyFill="1" applyBorder="1" applyAlignment="1">
      <alignment horizontal="left" vertical="center"/>
    </xf>
    <xf numFmtId="0" fontId="2" fillId="14" borderId="13" xfId="0" applyFont="1" applyFill="1" applyBorder="1" applyAlignment="1">
      <alignment horizontal="left" vertical="center"/>
    </xf>
    <xf numFmtId="0" fontId="2" fillId="14" borderId="4" xfId="0" applyFont="1" applyFill="1" applyBorder="1" applyAlignment="1">
      <alignment horizontal="left" vertical="center"/>
    </xf>
    <xf numFmtId="0" fontId="2" fillId="14" borderId="40" xfId="0" applyFont="1" applyFill="1" applyBorder="1" applyAlignment="1">
      <alignment horizontal="left" vertical="center"/>
    </xf>
    <xf numFmtId="0" fontId="2" fillId="14" borderId="41" xfId="0" applyFont="1" applyFill="1" applyBorder="1" applyAlignment="1">
      <alignment horizontal="left" vertical="center"/>
    </xf>
    <xf numFmtId="0" fontId="2" fillId="14" borderId="28" xfId="0" applyFont="1" applyFill="1" applyBorder="1" applyAlignment="1">
      <alignment horizontal="left" vertical="center"/>
    </xf>
    <xf numFmtId="0" fontId="0" fillId="13" borderId="3" xfId="0" applyFill="1" applyBorder="1" applyAlignment="1">
      <alignment horizontal="center"/>
    </xf>
    <xf numFmtId="0" fontId="0" fillId="13" borderId="13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6" borderId="32" xfId="0" applyFont="1" applyFill="1" applyBorder="1" applyAlignment="1">
      <alignment horizontal="center" vertical="center" wrapText="1"/>
    </xf>
    <xf numFmtId="0" fontId="0" fillId="6" borderId="33" xfId="0" applyFont="1" applyFill="1" applyBorder="1" applyAlignment="1">
      <alignment horizontal="center" vertical="center" wrapText="1"/>
    </xf>
    <xf numFmtId="0" fontId="0" fillId="6" borderId="34" xfId="0" applyFont="1" applyFill="1" applyBorder="1" applyAlignment="1">
      <alignment horizontal="center" vertical="center" wrapText="1"/>
    </xf>
    <xf numFmtId="0" fontId="0" fillId="6" borderId="32" xfId="0" applyFont="1" applyFill="1" applyBorder="1" applyAlignment="1">
      <alignment horizontal="center" vertical="center"/>
    </xf>
    <xf numFmtId="0" fontId="0" fillId="6" borderId="33" xfId="0" applyFont="1" applyFill="1" applyBorder="1" applyAlignment="1">
      <alignment horizontal="center" vertical="center"/>
    </xf>
    <xf numFmtId="0" fontId="0" fillId="6" borderId="34" xfId="0" applyFont="1" applyFill="1" applyBorder="1" applyAlignment="1">
      <alignment horizontal="center" vertical="center"/>
    </xf>
    <xf numFmtId="0" fontId="0" fillId="4" borderId="32" xfId="0" applyFont="1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5" xfId="0" applyFont="1" applyFill="1" applyBorder="1" applyAlignment="1">
      <alignment horizontal="center" vertical="center" wrapText="1"/>
    </xf>
    <xf numFmtId="0" fontId="0" fillId="4" borderId="36" xfId="0" applyFont="1" applyFill="1" applyBorder="1" applyAlignment="1">
      <alignment horizontal="center" vertical="center" wrapText="1"/>
    </xf>
    <xf numFmtId="0" fontId="0" fillId="4" borderId="37" xfId="0" applyFont="1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2" xfId="0" applyFont="1" applyFill="1" applyBorder="1" applyAlignment="1">
      <alignment horizontal="center" vertical="center" wrapText="1"/>
    </xf>
    <xf numFmtId="0" fontId="0" fillId="4" borderId="33" xfId="0" applyFont="1" applyFill="1" applyBorder="1" applyAlignment="1">
      <alignment horizontal="center" vertical="center" wrapText="1"/>
    </xf>
    <xf numFmtId="0" fontId="0" fillId="4" borderId="34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 vertical="top" wrapText="1"/>
    </xf>
    <xf numFmtId="0" fontId="0" fillId="9" borderId="16" xfId="0" applyFill="1" applyBorder="1" applyAlignment="1">
      <alignment horizontal="center" vertical="top" wrapText="1"/>
    </xf>
    <xf numFmtId="0" fontId="0" fillId="9" borderId="17" xfId="0" applyFill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</cellXfs>
  <cellStyles count="6">
    <cellStyle name="Hiperlink" xfId="3" builtinId="8"/>
    <cellStyle name="Moeda" xfId="4" builtinId="4"/>
    <cellStyle name="Normal" xfId="0" builtinId="0"/>
    <cellStyle name="Normal_Plan com bdi" xfId="5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hoptime.com.br/produto/43552266/caixa-acoplada-duo-3-6-litros-vogue-plus-conforto-branca?pfm_carac=Caixa%20Acoplada%20Duo%203%2F6%20Litros%20Vogue%20Plus%20Conforto%20Branca&amp;pfm_index=0&amp;pfm_page=search&amp;pfm_pos=grid&amp;pfm_type=search_page%20" TargetMode="External"/><Relationship Id="rId18" Type="http://schemas.openxmlformats.org/officeDocument/2006/relationships/hyperlink" Target="https://www.casasbahia.com.br/MaterialparaConstrucao/BanheiroAcessorios/AssentosSanitarios/assento-termofixo-slow-close-e-easy-clean-vogue-plus-deca-ap51617-branco-9453085.html?rectype=p1_op_s1&amp;recsource=btermo" TargetMode="External"/><Relationship Id="rId26" Type="http://schemas.openxmlformats.org/officeDocument/2006/relationships/hyperlink" Target="https://www.submarino.com.br/produto/17684372/papeleira-de-embutir-branca-com-rolete-plastico-17-5x18cm-a480-deca?cor=Branco%20Brilhante&amp;pfm_carac=Papeleira%20de%20Embutir%20Branca%20com%20Rolete%20Pl%C3%A1stico%20&amp;pfm_index=0&amp;pfm_page=search&amp;pfm_pos=grid&amp;pfm_type=search_page%20&amp;sellerId" TargetMode="External"/><Relationship Id="rId39" Type="http://schemas.openxmlformats.org/officeDocument/2006/relationships/hyperlink" Target="https://www.submarino.com.br/produto/42078426/grelha-quadrada-150mm-prata-inox-tigre-tigre?pfm_carac=Grelha%20Quadrada%20Inox%20150mm%20-%20Tigre&amp;pfm_index=0&amp;pfm_page=search&amp;pfm_pos=grid&amp;pfm_type=search_page%20&amp;sellerId" TargetMode="External"/><Relationship Id="rId21" Type="http://schemas.openxmlformats.org/officeDocument/2006/relationships/hyperlink" Target="https://www.magazineluiza.com.br/acabamento-deca-spot-para-registro-de-gaveta-e-pressao-de-1-2-e-3-4-cromado-/p/7560622/cj/cstc/" TargetMode="External"/><Relationship Id="rId34" Type="http://schemas.openxmlformats.org/officeDocument/2006/relationships/hyperlink" Target="https://www.cristallimp.com.br/lixeira-inox-sem-tampa-13-5l-jsn.html?gclid=CjwKCAjwpuXpBRAAEiwAyRRPgcluKQICLpT5qjfUzLWU8i4V6GGrn8stdLEx_kPlFiHMgG-uCiiczRoCfmkQAvD_BwE" TargetMode="External"/><Relationship Id="rId42" Type="http://schemas.openxmlformats.org/officeDocument/2006/relationships/hyperlink" Target="https://www.americanas.com.br/produto/44144996/luminaria-painel-plafon-led-embutir-60x60-quadrado-frio?pfm_carac=Lumin%C3%A1ria%20Painel%20Plafon%20Led%20Embutir%2060x60&amp;pfm_index=0&amp;pfm_page=search&amp;pfm_pos=grid&amp;pfm_type=search_page%20&amp;sellerId" TargetMode="External"/><Relationship Id="rId47" Type="http://schemas.openxmlformats.org/officeDocument/2006/relationships/hyperlink" Target="https://www.pontofrio.com.br/malasemochilas/caseepastaparanotebook%20/renovador-de-ar-ventokit-classic-280-bivolt-12870491.html?rectype=p1_op_s1&amp;recsource=btermo" TargetMode="External"/><Relationship Id="rId50" Type="http://schemas.openxmlformats.org/officeDocument/2006/relationships/hyperlink" Target="https://www.pontofrio.com.br/construcao/metaiseacessoriosdeconstrucao/MetaisSanitarios/valvula-de-escoamento-para-lavatorio-cuba-e-bide-1602c-deca-11331730.html?rectype=p1_op_s1&amp;recsource=btermo" TargetMode="External"/><Relationship Id="rId55" Type="http://schemas.openxmlformats.org/officeDocument/2006/relationships/hyperlink" Target="https://www.americanas.com.br/produto/28382717/saboneteira-slim-aco-inox-escovado-800-ml-biovis?WT.srch=1&amp;acc=e789ea56094489dffd798f86ff51c7a9&amp;epar=bp_pl_00_go_pla_ud_geral_gmv&amp;gclid=Cj0KCQjwyerpBRD9ARIsAH-ITn_8WCl0NeS-9Cu-pgDgQG4MdW_oQlq5TUeL1_CUu5_OFCzNhJFNGDEaAlCvEALw_wcB&amp;i=58f98882eec3dfb1f8a6d4ef&amp;o=59e12956eec3dfb1f8223c62&amp;opn=YSMESP&amp;sellerId=13069492000113" TargetMode="External"/><Relationship Id="rId63" Type="http://schemas.openxmlformats.org/officeDocument/2006/relationships/hyperlink" Target="https://www.casadastorneiras.com.br/torneira-monocomando-de-bica-alta-p985375?tsid=16&amp;gclid=Cj0KCQjw8svsBRDqARIsAHKVyqGWashWaTduz5QIpXiyTZpoMpQaIcenbzXs4c6reh_myKGVayMQyHAaAqwYEALw_wcB" TargetMode="External"/><Relationship Id="rId68" Type="http://schemas.openxmlformats.org/officeDocument/2006/relationships/hyperlink" Target="https://www.eletrorastro.com.br/produto/painel-led-de-embutir-36w-luz-branca-quadrado-bivolt-save-energy-79865?utm_source=GoogleShopping&amp;utm_medium=&amp;utm_campaign=GoogleShopping&amp;gclid=Cj0KCQjwuNbsBRC-ARIsAAzITud7xthggzA-M4n2UF70yL99tePEJxW1KvqKaLJ2vlQ5tcETuUzf1VUaAiC1EALw_wcB" TargetMode="External"/><Relationship Id="rId7" Type="http://schemas.openxmlformats.org/officeDocument/2006/relationships/hyperlink" Target="https://www.cec.com.br/metais-e-acessorios/sifoes/rigidos/sifao-para-lavatorio-slim-cromado?produto=1064677" TargetMode="External"/><Relationship Id="rId71" Type="http://schemas.openxmlformats.org/officeDocument/2006/relationships/printerSettings" Target="../printerSettings/printerSettings3.bin"/><Relationship Id="rId2" Type="http://schemas.openxmlformats.org/officeDocument/2006/relationships/hyperlink" Target="https://www.cec.com.br/material-de-construcao/loucas/banheiro/lavatorio/apoio/cuba-de-semi-encaixe-quadrada-42cm-branca?produto=1081930" TargetMode="External"/><Relationship Id="rId16" Type="http://schemas.openxmlformats.org/officeDocument/2006/relationships/hyperlink" Target="https://www.cec.com.br/metais-e-acessorios/assentos/vogue-plus/assento-sanitario-termofixo-slow-close-easy-clean-vogue-plus-branco?produto=1224716" TargetMode="External"/><Relationship Id="rId29" Type="http://schemas.openxmlformats.org/officeDocument/2006/relationships/hyperlink" Target="https://www.americanas.com.br/produto/44350549/cabide-disco-cromado-2060-c-dsc-deca?pfm_carac=Cabide%20Disco%20deca&amp;pfm_index=0&amp;pfm_page=search&amp;pfm_pos=grid&amp;pfm_type=search_page%20&amp;sellerId" TargetMode="External"/><Relationship Id="rId1" Type="http://schemas.openxmlformats.org/officeDocument/2006/relationships/hyperlink" Target="https://www.leroymerlin.com.br/cuba-de-semi-encaixe-ceramica-quadrada-l830-17-16x42x42-cm-branca-deca_86895536" TargetMode="External"/><Relationship Id="rId6" Type="http://schemas.openxmlformats.org/officeDocument/2006/relationships/hyperlink" Target="https://www.americanas.com.br/produto/7941729/torneira-para-banheiro-de-mesa-docoleletric-1-2-chrome?WT.srch=1&amp;acc=e789ea56094489dffd798f86ff51c7a9&amp;epar=bp_pl_00_go_pla_casaeconst_geral_gmv&amp;gclid=CjwKCAjwvJvpBRAtEiwAjLuRPYpN9wRx3qUXuEaLlyzVInSBTJUBaEG-s-v-I0F1pgurj42-tT-EHxoC1l0QAvD_BwE&amp;i=573fde79eec3dfb1f800a6a4&amp;o=55ce80b09c3238c7d1b0ded3&amp;opn=YSMESP&amp;sellerId=38542718000182" TargetMode="External"/><Relationship Id="rId11" Type="http://schemas.openxmlformats.org/officeDocument/2006/relationships/hyperlink" Target="https://www.shoptime.com.br/produto/46569677?pfm_carac=Bacia%20Para%20Caixa%20Acoplada%20Vogue%20Plus%20Conforto%20Branca&amp;pfm_index=0&amp;pfm_page=search&amp;pfm_pos=grid&amp;pfm_type=search_page%20" TargetMode="External"/><Relationship Id="rId24" Type="http://schemas.openxmlformats.org/officeDocument/2006/relationships/hyperlink" Target="https://www.connectparts.com.br/campainha-alarme-para-banheiro-de-deficientes-pne-pcd---dni-4240-2068376/p?idsku=2074280&amp;gclid=CjwKCAjwvJvpBRAtEiwAjLuRPTd0OYUPnIW1NeP5376S0SwRBO6uK2asTIO63GgizgPu_nrBKOymmhoCOJ4QAvD_BwE" TargetMode="External"/><Relationship Id="rId32" Type="http://schemas.openxmlformats.org/officeDocument/2006/relationships/hyperlink" Target="https://www.americanas.com.br/produto/120348239/lixeira-aco-inox-sem-tampa-s-b-15-litros-tramontina" TargetMode="External"/><Relationship Id="rId37" Type="http://schemas.openxmlformats.org/officeDocument/2006/relationships/hyperlink" Target="https://www.americanas.com.br/produto/14350606/grelha-quadrada-inox-150mm-tigre?pfm_carac=Grelha%20Quadrada%20Inox%20150mm%20-%20Tigre&amp;pfm_index=0&amp;pfm_page=search&amp;pfm_pos=grid&amp;pfm_type=search_page%20&amp;sellerId" TargetMode="External"/><Relationship Id="rId40" Type="http://schemas.openxmlformats.org/officeDocument/2006/relationships/hyperlink" Target="https://www.madeiramadeira.com.br/luminaria-painel-led-plafon-de-embutir-60x60-36w-branco-frio-1025706.html" TargetMode="External"/><Relationship Id="rId45" Type="http://schemas.openxmlformats.org/officeDocument/2006/relationships/hyperlink" Target="https://www.americanas.com.br/produto/19847906/renovador-de-ar-ventokit-classic-280-bivolt?cor=Branco%20com%20Cinza&amp;pfm_carac=Renovador%20De%20Ar%20Ventokit%20Classic%20280%20Bivolt%20Branco%20com%20Cinza&amp;pfm_index=2&amp;pfm_page=search&amp;pfm_pos=grid&amp;pfm_type=search_page%20&amp;sellerId" TargetMode="External"/><Relationship Id="rId53" Type="http://schemas.openxmlformats.org/officeDocument/2006/relationships/hyperlink" Target="https://www.americanas.com.br/produto/17684372/papeleira-de-embutir-branca-com-rolete-plastico-17-5x18cm-a480-deca?cor=Branco%20Brilhante&amp;pfm_carac=Papeleira%20de%20Embutir%20Branca%20com%20Rolete%20Pl%C3%A1stico%20&amp;pfm_index=0&amp;pfm_page=search&amp;pfm_pos=grid&amp;pfm_type=search_page%20&amp;sellerId" TargetMode="External"/><Relationship Id="rId58" Type="http://schemas.openxmlformats.org/officeDocument/2006/relationships/hyperlink" Target="https://www.telhanorte.com.br/te-90o-para-esgoto-serie-normal-50mm-fortlev-1519212/p" TargetMode="External"/><Relationship Id="rId66" Type="http://schemas.openxmlformats.org/officeDocument/2006/relationships/hyperlink" Target="https://www.magazineluiza.com.br/concreto-fluido-pronto-supergraute-25kg-quartzolit/p/hk9ead80kj/cj/msco/?&amp;utm_source=google&amp;utm_medium%20=pla%20&amp;utm_campaign%20=PLA_marketplace&amp;seller_id=ceccasaeconstrucao&amp;product_group_id=376808955025&amp;ad_group_id=48543698555&amp;aw_viq=pla&amp;gclid=Cj0KCQjwuNbsBRC-ARIsAAzITuehd6zcMAp0sR4AJ8wwz3WyHbn7lEXUsnUJN316ON57Gu8VfkA4TocaAhgbEALw_wcB" TargetMode="External"/><Relationship Id="rId5" Type="http://schemas.openxmlformats.org/officeDocument/2006/relationships/hyperlink" Target="https://www.madeiramadeira.com.br/torneira-para-banheiro-de-mesa-docoleletric-1-2-chrome-34040.html" TargetMode="External"/><Relationship Id="rId15" Type="http://schemas.openxmlformats.org/officeDocument/2006/relationships/hyperlink" Target="https://www.americanas.com.br/produto/43552266/caixa-acoplada-duo-3-6-litros-vogue-plus-conforto-branca?pfm_carac=Caixa%20Acoplada%20Duo%20&amp;pfm_index=6&amp;pfm_page=search&amp;pfm_pos=grid&amp;pfm_type=search_page%20&amp;sellerId" TargetMode="External"/><Relationship Id="rId23" Type="http://schemas.openxmlformats.org/officeDocument/2006/relationships/hyperlink" Target="https://www.americanas.com.br/produto/54637429/alarme-audiovisual-bivolt-sem-fio-para-pne-pcd-dni-4240?WT.srch=1&amp;acc=e789ea56094489dffd798f86ff51c7a9&amp;epar=bp_pl_00_go_pla_casaeconst_geral_gmv" TargetMode="External"/><Relationship Id="rId28" Type="http://schemas.openxmlformats.org/officeDocument/2006/relationships/hyperlink" Target="https://www.cec.com.br/metais-e-acessorios/acessorios/cabide/cabide-disco-cromado?produto=1161760" TargetMode="External"/><Relationship Id="rId36" Type="http://schemas.openxmlformats.org/officeDocument/2006/relationships/hyperlink" Target="https://www.limpoeorganizado.com.br/lixeiras/lixeiras-metalicas/lixeira-13-litros-sem-tampa-aco-inox?parceiro=3745&amp;gclid=CjwKCAjwpuXpBRAAEiwAyRRPgYH3-qTikLhACVbWtVqHsDF0MqnNEZtV-MRK4EDu5Ae3wjpsXnGfhhoC5lAQAvD_BwE" TargetMode="External"/><Relationship Id="rId49" Type="http://schemas.openxmlformats.org/officeDocument/2006/relationships/hyperlink" Target="https://www.americanas.com.br/produto/20264722/valvula-de-escoamento-para-lavatorio-cuba-e-bide-deca-1602-c?pfm_carac=v%C3%A1lvula%20de%20escoamento%20para%20lavat%C3%B3rio%20cuba%20e%20bid%C3%AA%20deca%201602&amp;pfm_index=0&amp;pfm_page=search&amp;pfm_pos=grid&amp;pfm_type=search_page%20&amp;sellerId" TargetMode="External"/><Relationship Id="rId57" Type="http://schemas.openxmlformats.org/officeDocument/2006/relationships/hyperlink" Target="https://www.leroymerlin.com.br/te-pvc-para-esgoto-50mm-ou-2-tigre_85293341?region=grande_sao_paulo&amp;gclid=CjwKCAjw-ITqBRB7EiwAZ1c5U3MUSjmZYXEKWNMZNtLsd17xVzvT3Iih2FR_" TargetMode="External"/><Relationship Id="rId61" Type="http://schemas.openxmlformats.org/officeDocument/2006/relationships/hyperlink" Target="https://www.cec.com.br/busca?q=Tubo+Flexivel+De+Agua" TargetMode="External"/><Relationship Id="rId10" Type="http://schemas.openxmlformats.org/officeDocument/2006/relationships/hyperlink" Target="https://www.pontofrio.com.br/construcao/BanheiroAcessorios/VasosSanitariosBacias/bacia-vogue-plus-para-caixa-acoplada-p51517-1500076454.html?rectype=p1_op_s1&amp;recsource=btermo" TargetMode="External"/><Relationship Id="rId19" Type="http://schemas.openxmlformats.org/officeDocument/2006/relationships/hyperlink" Target="https://www.americanas.com.br/produto/12996591/acabamento-para-registro-4900-c43-3-4-spot-deca?cor=Cromado&amp;pfm_carac=Acabamento%20para%20Registro%204900%20C43%203%2F4%20Spot%20-%20Deca&amp;pfm_index=0&amp;pfm_page=search&amp;pfm_pos=grid&amp;pfm_type=search_page%20&amp;sellerId&amp;tamanho=3%2F4%22" TargetMode="External"/><Relationship Id="rId31" Type="http://schemas.openxmlformats.org/officeDocument/2006/relationships/hyperlink" Target="https://www.shoptime.com.br/produto/120348239/lixeira-aco-inox-sem-tampa-s-b-15-litros-tramontina" TargetMode="External"/><Relationship Id="rId44" Type="http://schemas.openxmlformats.org/officeDocument/2006/relationships/hyperlink" Target="https://jclfechadurasedobradicas.com.br/Produto-Ferragens-Diversas-Fechos---Trincos-TRINCO-INTELIGENTE-860-40-mm-Para-Portas-e-Janelas---UNIAO-MUNDIAL-vers" TargetMode="External"/><Relationship Id="rId52" Type="http://schemas.openxmlformats.org/officeDocument/2006/relationships/hyperlink" Target="https://www.submarino.com.br/produto/17684372/papeleira-de-embutir-branca-com-rolete-plastico-17-5x18cm-a480-deca?cor=Branco%20Brilhante&amp;pfm_carac=Papeleira%20de%20Embutir%20Branca%20com%20Rolete%20Pl%C3%A1stico%20&amp;pfm_index=0&amp;pfm_page=search&amp;pfm_pos=grid&amp;pfm_type=search_page%20&amp;sellerId" TargetMode="External"/><Relationship Id="rId60" Type="http://schemas.openxmlformats.org/officeDocument/2006/relationships/hyperlink" Target="https://www.leroymerlin.com.br/flexiveis/menor-preco" TargetMode="External"/><Relationship Id="rId65" Type="http://schemas.openxmlformats.org/officeDocument/2006/relationships/hyperlink" Target="https://www.taqi.com.br/produto/argamassas/argamassa-sika-grout-250-25-kg/113124/?utm_campaign=google-shopping&amp;utm_medium=cpc&amp;utm_source=google-shopping&amp;utm_term=113124_argamassa-sika-grout-250-25-kg&amp;gclid=Cj0KCQjwuNbsBRC-ARIsAAzITuc3J-BUMJ211gVFXbm_gAvoajkp_q4XvaFsCSsKnqm0BbO0SAmA564aAvylEALw_wcB" TargetMode="External"/><Relationship Id="rId4" Type="http://schemas.openxmlformats.org/officeDocument/2006/relationships/hyperlink" Target="https://www.magazineluiza.com.br/torneira-para-lavatorio-de-mesa-docoleletric-clean-/p/6715565/cj/toas/?&amp;utm_source=google&amp;partner_id=18335&amp;seller_id=abcdaconstrucao&amp;product_group_id=376808955025&amp;ad_group_id=48543698555&amp;aw_viq=pla&amp;gclid=CjwKCAjwvJvpBRAtEiwAjLuRPbukZR3CmES_J7KxrjEu3tMNgLdds5M9kmlbaPg5WCLLpbsYR6ShHRoCWoIQAvD_BwE" TargetMode="External"/><Relationship Id="rId9" Type="http://schemas.openxmlformats.org/officeDocument/2006/relationships/hyperlink" Target="https://www.submarino.com.br/produto/10940222/sifao-lavatorio-complementos-slim-deca?pfm_carac=Sif%C3%A3o%20Lavat%C3%B3rio%20Complementos%20Slim%20Deca&amp;pfm_index=0&amp;pfm_page=search&amp;pfm_pos=grid&amp;pfm_type=search_page%20&amp;sellerId" TargetMode="External"/><Relationship Id="rId14" Type="http://schemas.openxmlformats.org/officeDocument/2006/relationships/hyperlink" Target="https://www.magazineluiza.com.br/caixa-acoplada-duo-3-6-litros-vogue-plus-conforto-branca-deca/p/bace93ka9j/cj/acva/" TargetMode="External"/><Relationship Id="rId22" Type="http://schemas.openxmlformats.org/officeDocument/2006/relationships/hyperlink" Target="https://www.madeiramadeira.com.br/campainha-alarme-para-banheiro-de-deficientes-pne-pcd-dni-4240-1698851.html" TargetMode="External"/><Relationship Id="rId27" Type="http://schemas.openxmlformats.org/officeDocument/2006/relationships/hyperlink" Target="https://www.americanas.com.br/produto/17684372/papeleira-de-embutir-branca-com-rolete-plastico-17-5x18cm-a480-deca?cor=Branco%20Brilhante&amp;pfm_carac=Papeleira%20de%20Embutir%20Branca%20com%20Rolete%20Pl%C3%A1stico%20&amp;pfm_index=0&amp;pfm_page=search&amp;pfm_pos=grid&amp;pfm_type=search_page%20&amp;sellerId" TargetMode="External"/><Relationship Id="rId30" Type="http://schemas.openxmlformats.org/officeDocument/2006/relationships/hyperlink" Target="https://www.amazon.com.br/Cabide-Disco-Deca-2060-C-DSC-Cromado/dp/B076PN1CMR/ref=sr_1_1?__mk_pt_BR=%C3%85M%C3%85%C5%BD%C3%95%C3%91&amp;keywords=Cabide+Disco+deca&amp;qid=1563385902&amp;s=hi&amp;sr=1-1" TargetMode="External"/><Relationship Id="rId35" Type="http://schemas.openxmlformats.org/officeDocument/2006/relationships/hyperlink" Target="https://www.magazineluiza.com.br/cestinho-em-aco-inox-sem-tampa-135l-e3-jsn/p/hafbbe4b0f/ud/udli/?&amp;utm_source%20%20=google&amp;utm_medium%20=pla&amp;utm_campaign%20=PLA_marketplace&amp;seller_id=aqquariumdistribuidora&amp;product_group_id=365259877437&amp;ad_group_id=48543697675&amp;aw_viq=pla&amp;gclid=CjwKCAjwpuXpBRAAEiwAyRRPgXOv8SeCa1LR0KCOFFWTDCdUH3oPKVNQgNuKjQbCZm4LzXaaxHFKDBoC0TcQAvD_BwE" TargetMode="External"/><Relationship Id="rId43" Type="http://schemas.openxmlformats.org/officeDocument/2006/relationships/hyperlink" Target="https://lista.mercadolivre.com.br/trinco-inteligente-para-porta" TargetMode="External"/><Relationship Id="rId48" Type="http://schemas.openxmlformats.org/officeDocument/2006/relationships/hyperlink" Target="https://www.leroymerlin.com.br/valvula-para-pia-de-banheiro-metal-curta-1-deca_85505175" TargetMode="External"/><Relationship Id="rId56" Type="http://schemas.openxmlformats.org/officeDocument/2006/relationships/hyperlink" Target="https://produto.mercadolivre.com.br/MLB-855463023-saboneteira-slim-inox-escovado-noble-sabao-liquido-800-ml-_JM?matt_tool=66845075&amp;matt_word&amp;gclid=Cj0KCQjwyerpBRD9ARIsAH-ITn-gHUFFB6T-UefgXKmkesOPpPnXO7XLkOXSYt2T9B9bQ62Wom4oKQYaAlmwEALw_wcB&amp;quantity=1" TargetMode="External"/><Relationship Id="rId64" Type="http://schemas.openxmlformats.org/officeDocument/2006/relationships/hyperlink" Target="https://www.google.com/search?q=torneira+cozinha+parede+leroy+merlin&amp;safe=strict&amp;sxsrf=ACYBGNR6eyD8M8Kx78Wj0q03SUZ8MAM0Xw:1569954812574&amp;source=univ&amp;tbm=shop&amp;tbo=u&amp;sa=X&amp;ved=0ahUKEwiCv6q32fvkAhWEHbkGHR5gBNoQsxgIMA&amp;biw=1412&amp;bih=737" TargetMode="External"/><Relationship Id="rId69" Type="http://schemas.openxmlformats.org/officeDocument/2006/relationships/hyperlink" Target="https://www.americanas.com.br/produto/38927003/painel-plafon-embutir-400x400-36w-5700k-branco-frio?WT.srch=1&amp;acc=e789ea56094489dffd798f86ff51c7a9&amp;epar=bp_pl_00_go_todos-os-produtos_geral_gmv&amp;gclid=Cj0KCQjwuNbsBRC-ARIsAAzITufcqxgno-0QcNLD9tRzKlVPyhDpKh9KemSkxc-bqfTBOm1kRQFxYckaApHwEALw_wcB&amp;i=59a4e050eec3dfb1f8a764b9&amp;o=5bf031d8ebb19ac62ce95ff7&amp;opn=YSMESP&amp;sellerId=26032069000190" TargetMode="External"/><Relationship Id="rId8" Type="http://schemas.openxmlformats.org/officeDocument/2006/relationships/hyperlink" Target="https://www.casasbahia.com.br/MaterialparaConstrucao/metaiseacessoriosdeconstrucao/sifao-slim-para-lavatorio-1x11-2-deca-1684c100112-cromado-8937976.html?rectype=p1_op_s2&amp;recsource=btermo" TargetMode="External"/><Relationship Id="rId51" Type="http://schemas.openxmlformats.org/officeDocument/2006/relationships/hyperlink" Target="https://www.cec.com.br/metais-e-acessorios/acessorios/porta-papel/porta-papel-higienico-de-embutir-branco?produto=1103969" TargetMode="External"/><Relationship Id="rId3" Type="http://schemas.openxmlformats.org/officeDocument/2006/relationships/hyperlink" Target="https://www.telhanorte.com.br/cuba-para-banheiro-de-semiencaixe-quadrada-42x42cm-l83017-gelo-deca-402052/p" TargetMode="External"/><Relationship Id="rId12" Type="http://schemas.openxmlformats.org/officeDocument/2006/relationships/hyperlink" Target="https://www.casasbahia.com.br/MaterialparaConstrucao/BanheiroAcessorios/VasosSanitariosBacias/bacia-vogue-plus-para-caixa-acoplada-p51517-1500076454.html" TargetMode="External"/><Relationship Id="rId17" Type="http://schemas.openxmlformats.org/officeDocument/2006/relationships/hyperlink" Target="https://www.pontofrio.com.br/construcao/BanheiroAcessorios/AssentosSanitarios/assento-termofixo-slow-close-e-easy-clean-vogue-plus-deca-ap51617-branco-9453085.html?utm_medium=cpc&amp;utm_source=gp_pla&amp;IdSku=9453085&amp;idLojista=34037&amp;utm_campaign=ferr_casa_e_construcao_shopping&amp;gclid=EAIaIQobChMI4OC4jM234wIVQQqRCh3oNwF_EAkYBSABEgJl3_D_BwE" TargetMode="External"/><Relationship Id="rId25" Type="http://schemas.openxmlformats.org/officeDocument/2006/relationships/hyperlink" Target="https://www.cec.com.br/metais-e-acessorios/acessorios/porta-papel/porta-papel-higienico-de-embutir-branco?produto=1103969" TargetMode="External"/><Relationship Id="rId33" Type="http://schemas.openxmlformats.org/officeDocument/2006/relationships/hyperlink" Target="https://www.pontofrio.com.br/UtilidadesDomesticas/lixeira/paralavanderia/lixeira-tramontina-capsula-sem-tampa-em-aco-inox-15-l-4155680.html?rectype=p1_op_s1&amp;recsource=btermo" TargetMode="External"/><Relationship Id="rId38" Type="http://schemas.openxmlformats.org/officeDocument/2006/relationships/hyperlink" Target="https://www.magazineluiza.com.br/grelha-quadrada-150mm-prata-inox-tigre-tigre-/p/bab56d2gb9/cj/grlh/" TargetMode="External"/><Relationship Id="rId46" Type="http://schemas.openxmlformats.org/officeDocument/2006/relationships/hyperlink" Target="https://www.shoptime.com.br/produto/19847906/renovador-de-ar-ventokit-classic-280-bivolt?cor=Branco%20com%20Cinza" TargetMode="External"/><Relationship Id="rId59" Type="http://schemas.openxmlformats.org/officeDocument/2006/relationships/hyperlink" Target="https://www.cec.com.br/material-hidraulico/tubos-e-conexoes/te/te-para-esgoto-50x50mm-branco?produto=1034400" TargetMode="External"/><Relationship Id="rId67" Type="http://schemas.openxmlformats.org/officeDocument/2006/relationships/hyperlink" Target="https://www.americanas.com.br/produto/103975738/concreto-pratico-25kg-super-graute-quartzolit?WT.srch=1&amp;acc=e789ea56094489dffd798f86ff51c7a9&amp;epar=bp_pl_00_go_pla_casaeconst_geral_gmv&amp;gclid=Cj0KCQjwuNbsBRC-ARIsAAzITueJci1mcuB3V6e4uzqeXLUr1kEFJMEzmqzBEidxBNnpwXxiSxXr7uIaApMeEALw_wcB&amp;i=582d2e0feec3dfb1f8c6a920&amp;o=5d3f52276c28a3cb5043a116&amp;opn=YSMESP&amp;sellerId=77044618000188" TargetMode="External"/><Relationship Id="rId20" Type="http://schemas.openxmlformats.org/officeDocument/2006/relationships/hyperlink" Target="https://www.submarino.com.br/produto/12996591/acabamento-para-registro-4900-c43-3-4-spot-deca?cor=Cromado&amp;pfm_carac=Acabamento%20para%20Registro%204900%20C43%203%2F4%20Spot%20-%20Deca&amp;pfm_index=0&amp;pfm_page=search&amp;pfm_pos=grid&amp;pfm_type=search_page%20&amp;sellerId&amp;tamanho=3%2F4%22" TargetMode="External"/><Relationship Id="rId41" Type="http://schemas.openxmlformats.org/officeDocument/2006/relationships/hyperlink" Target="https://www.submarino.com.br/produto/44144996/luminaria-painel-plafon-led-embutir-60x60-quadrado-frio?pfm_carac=Lumin%C3%A1ria%20Painel%20Plafon%20Led%20Embutir%2060x60%20Quadrado%20Frio&amp;pfm_index=0&amp;pfm_page=search&amp;pfm_pos=grid&amp;pfm_type=search_page%20&amp;sellerId" TargetMode="External"/><Relationship Id="rId54" Type="http://schemas.openxmlformats.org/officeDocument/2006/relationships/hyperlink" Target="http://www.bioshopautoclaves.com/saboneteira-manual-slim-em-inox-biovis?utm_source=Site&amp;utm_medium=GoogleMerchant&amp;utm_campaign=GoogleMerchant&amp;gclid=Cj0KCQjwyerpBRD9ARIsAH-ITn8PR2brvXgsEeclg6Oh10QO7ykmSdkFBBURzn2haiOqQ7xHHkBgZdsaApN7EALw_wcB" TargetMode="External"/><Relationship Id="rId62" Type="http://schemas.openxmlformats.org/officeDocument/2006/relationships/hyperlink" Target="https://lista.mercadolivre.com.br/engate-flexivel-para-agua-quente" TargetMode="External"/><Relationship Id="rId70" Type="http://schemas.openxmlformats.org/officeDocument/2006/relationships/hyperlink" Target="https://www.shoptime.com.br/produto/38927003/painel-plafon-embutir-400x400-36w-5700k-branco-frio?WT.srch=1&amp;acc=a76c8289649a0bef0524c56c85e71570&amp;epar=bp_pl_00_go_pla_dec_geral_gmv&amp;gclid=Cj0KCQjwuNbsBRC-ARIsAAzITudRCjkO9tI-VwtXzxKM4srwKSRx334lgZ5KVxisqdoPrEBR0oukxAcaAvYeEALw_wcB&amp;i=59a4ee72eec3dfb1f8aab303&amp;o=5bf0340debb19ac62ce97b52&amp;opn=GOOGLEXML&amp;sellerId=26032069000190&amp;sellerid=26032069000190&amp;wt.srch=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87"/>
  <sheetViews>
    <sheetView zoomScale="90" zoomScaleNormal="90" workbookViewId="0">
      <pane ySplit="4" topLeftCell="A146" activePane="bottomLeft" state="frozen"/>
      <selection pane="bottomLeft" activeCell="Q154" sqref="Q154"/>
    </sheetView>
  </sheetViews>
  <sheetFormatPr defaultRowHeight="15" x14ac:dyDescent="0.25"/>
  <cols>
    <col min="1" max="1" width="7.42578125" customWidth="1"/>
    <col min="2" max="2" width="11.7109375" customWidth="1"/>
    <col min="3" max="3" width="3.140625" customWidth="1"/>
    <col min="4" max="4" width="48.85546875" customWidth="1"/>
    <col min="5" max="5" width="6" style="18" customWidth="1"/>
    <col min="6" max="6" width="9.140625" style="18" customWidth="1"/>
    <col min="7" max="7" width="11.7109375" style="18" customWidth="1"/>
    <col min="8" max="8" width="10.28515625" style="18" customWidth="1"/>
    <col min="9" max="9" width="7.140625" style="18" customWidth="1"/>
    <col min="10" max="10" width="11.5703125" style="18" customWidth="1"/>
    <col min="11" max="11" width="12.140625" style="18" customWidth="1"/>
    <col min="12" max="12" width="9.42578125" style="18" bestFit="1" customWidth="1"/>
    <col min="13" max="13" width="7.140625" style="18" bestFit="1" customWidth="1"/>
    <col min="14" max="14" width="11.140625" style="18" customWidth="1"/>
    <col min="15" max="15" width="18" style="18" customWidth="1"/>
    <col min="16" max="16" width="11.85546875" customWidth="1"/>
  </cols>
  <sheetData>
    <row r="1" spans="1:55" ht="18.75" x14ac:dyDescent="0.3">
      <c r="A1" s="300" t="s">
        <v>348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</row>
    <row r="3" spans="1:55" s="19" customFormat="1" x14ac:dyDescent="0.25">
      <c r="A3" s="2"/>
      <c r="B3" s="308"/>
      <c r="C3" s="309"/>
      <c r="D3" s="2"/>
      <c r="E3" s="10"/>
      <c r="F3" s="10"/>
      <c r="G3" s="305" t="s">
        <v>30</v>
      </c>
      <c r="H3" s="305"/>
      <c r="I3" s="305"/>
      <c r="J3" s="305"/>
      <c r="K3" s="305" t="s">
        <v>31</v>
      </c>
      <c r="L3" s="305"/>
      <c r="M3" s="305"/>
      <c r="N3" s="305"/>
      <c r="O3" s="304" t="s">
        <v>35</v>
      </c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</row>
    <row r="4" spans="1:55" ht="49.5" customHeight="1" x14ac:dyDescent="0.25">
      <c r="A4" s="3" t="s">
        <v>0</v>
      </c>
      <c r="B4" s="306" t="s">
        <v>155</v>
      </c>
      <c r="C4" s="307"/>
      <c r="D4" s="3" t="s">
        <v>1</v>
      </c>
      <c r="E4" s="20" t="s">
        <v>2</v>
      </c>
      <c r="F4" s="20" t="s">
        <v>3</v>
      </c>
      <c r="G4" s="20" t="s">
        <v>33</v>
      </c>
      <c r="H4" s="17" t="s">
        <v>36</v>
      </c>
      <c r="I4" s="17" t="s">
        <v>32</v>
      </c>
      <c r="J4" s="20" t="s">
        <v>34</v>
      </c>
      <c r="K4" s="20" t="s">
        <v>33</v>
      </c>
      <c r="L4" s="17" t="s">
        <v>36</v>
      </c>
      <c r="M4" s="17" t="s">
        <v>32</v>
      </c>
      <c r="N4" s="20" t="s">
        <v>34</v>
      </c>
      <c r="O4" s="304"/>
    </row>
    <row r="5" spans="1:55" ht="17.25" customHeight="1" x14ac:dyDescent="0.25">
      <c r="A5" s="297" t="s">
        <v>447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9"/>
    </row>
    <row r="6" spans="1:55" x14ac:dyDescent="0.25">
      <c r="A6" s="4">
        <v>1</v>
      </c>
      <c r="B6" s="4"/>
      <c r="C6" s="4"/>
      <c r="D6" s="16" t="s">
        <v>399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55" x14ac:dyDescent="0.25">
      <c r="A7" s="2" t="s">
        <v>4</v>
      </c>
      <c r="B7" s="5">
        <v>10901</v>
      </c>
      <c r="C7" s="5" t="s">
        <v>39</v>
      </c>
      <c r="D7" s="1" t="s">
        <v>40</v>
      </c>
      <c r="E7" s="10" t="s">
        <v>5</v>
      </c>
      <c r="F7" s="6">
        <v>3</v>
      </c>
      <c r="G7" s="22">
        <v>20</v>
      </c>
      <c r="H7" s="22">
        <f>TRUNC(G7*F7,2)</f>
        <v>60</v>
      </c>
      <c r="I7" s="46">
        <v>0.22670000000000001</v>
      </c>
      <c r="J7" s="22">
        <f>TRUNC(H7*(1+I7),2)</f>
        <v>73.599999999999994</v>
      </c>
      <c r="K7" s="22">
        <v>0</v>
      </c>
      <c r="L7" s="22">
        <f>TRUNC(F7*K7,2)</f>
        <v>0</v>
      </c>
      <c r="M7" s="46">
        <v>0.22670000000000001</v>
      </c>
      <c r="N7" s="22">
        <f>TRUNC(L7*(1+M7),2)</f>
        <v>0</v>
      </c>
      <c r="O7" s="23">
        <f>N7+J7</f>
        <v>73.599999999999994</v>
      </c>
    </row>
    <row r="8" spans="1:55" x14ac:dyDescent="0.25">
      <c r="A8" s="164" t="s">
        <v>6</v>
      </c>
      <c r="B8" s="164"/>
      <c r="C8" s="164" t="s">
        <v>79</v>
      </c>
      <c r="D8" s="41" t="s">
        <v>333</v>
      </c>
      <c r="E8" s="164" t="s">
        <v>7</v>
      </c>
      <c r="F8" s="42">
        <v>1</v>
      </c>
      <c r="G8" s="43">
        <v>100</v>
      </c>
      <c r="H8" s="22">
        <f t="shared" ref="H8:H11" si="0">TRUNC(G8*F8,2)</f>
        <v>100</v>
      </c>
      <c r="I8" s="199">
        <v>0.22670000000000001</v>
      </c>
      <c r="J8" s="22">
        <f t="shared" ref="J8:J11" si="1">TRUNC(H8*(1+I8),2)</f>
        <v>122.67</v>
      </c>
      <c r="K8" s="43">
        <v>0</v>
      </c>
      <c r="L8" s="22">
        <f t="shared" ref="L8:L11" si="2">TRUNC(F8*K8,2)</f>
        <v>0</v>
      </c>
      <c r="M8" s="199">
        <v>0.22670000000000001</v>
      </c>
      <c r="N8" s="22">
        <f t="shared" ref="N8:N11" si="3">TRUNC(L8*(1+M8),2)</f>
        <v>0</v>
      </c>
      <c r="O8" s="23">
        <f t="shared" ref="O8:O11" si="4">N8+J8</f>
        <v>122.67</v>
      </c>
    </row>
    <row r="9" spans="1:55" x14ac:dyDescent="0.25">
      <c r="A9" s="212" t="s">
        <v>8</v>
      </c>
      <c r="B9" s="164">
        <v>23101</v>
      </c>
      <c r="C9" s="164" t="s">
        <v>39</v>
      </c>
      <c r="D9" s="1" t="s">
        <v>371</v>
      </c>
      <c r="E9" s="10" t="s">
        <v>9</v>
      </c>
      <c r="F9" s="6">
        <v>12</v>
      </c>
      <c r="G9" s="22">
        <v>142.82</v>
      </c>
      <c r="H9" s="22">
        <f t="shared" si="0"/>
        <v>1713.84</v>
      </c>
      <c r="I9" s="46">
        <v>0.22670000000000001</v>
      </c>
      <c r="J9" s="22">
        <f t="shared" si="1"/>
        <v>2102.36</v>
      </c>
      <c r="K9" s="22">
        <v>59.84</v>
      </c>
      <c r="L9" s="22">
        <f t="shared" si="2"/>
        <v>718.08</v>
      </c>
      <c r="M9" s="46">
        <v>0.22670000000000001</v>
      </c>
      <c r="N9" s="22">
        <f t="shared" si="3"/>
        <v>880.86</v>
      </c>
      <c r="O9" s="23">
        <f t="shared" si="4"/>
        <v>2983.2200000000003</v>
      </c>
    </row>
    <row r="10" spans="1:55" s="45" customFormat="1" x14ac:dyDescent="0.25">
      <c r="A10" s="212" t="s">
        <v>10</v>
      </c>
      <c r="B10" s="5">
        <v>29401</v>
      </c>
      <c r="C10" s="5" t="s">
        <v>39</v>
      </c>
      <c r="D10" s="41" t="s">
        <v>11</v>
      </c>
      <c r="E10" s="5" t="s">
        <v>5</v>
      </c>
      <c r="F10" s="42">
        <v>21</v>
      </c>
      <c r="G10" s="43">
        <v>0</v>
      </c>
      <c r="H10" s="22">
        <f t="shared" si="0"/>
        <v>0</v>
      </c>
      <c r="I10" s="46">
        <v>0.22670000000000001</v>
      </c>
      <c r="J10" s="22">
        <f t="shared" si="1"/>
        <v>0</v>
      </c>
      <c r="K10" s="43">
        <v>15.61</v>
      </c>
      <c r="L10" s="22">
        <f t="shared" si="2"/>
        <v>327.81</v>
      </c>
      <c r="M10" s="46">
        <v>0.22670000000000001</v>
      </c>
      <c r="N10" s="22">
        <f t="shared" si="3"/>
        <v>402.12</v>
      </c>
      <c r="O10" s="23">
        <f t="shared" si="4"/>
        <v>402.12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x14ac:dyDescent="0.25">
      <c r="A11" s="212" t="s">
        <v>372</v>
      </c>
      <c r="B11" s="5">
        <v>531404</v>
      </c>
      <c r="C11" s="5" t="s">
        <v>39</v>
      </c>
      <c r="D11" s="1" t="s">
        <v>12</v>
      </c>
      <c r="E11" s="10" t="s">
        <v>13</v>
      </c>
      <c r="F11" s="6">
        <v>3</v>
      </c>
      <c r="G11" s="22">
        <v>30</v>
      </c>
      <c r="H11" s="22">
        <f t="shared" si="0"/>
        <v>90</v>
      </c>
      <c r="I11" s="46">
        <v>0.22670000000000001</v>
      </c>
      <c r="J11" s="22">
        <f t="shared" si="1"/>
        <v>110.4</v>
      </c>
      <c r="K11" s="22">
        <v>13.62</v>
      </c>
      <c r="L11" s="22">
        <f t="shared" si="2"/>
        <v>40.86</v>
      </c>
      <c r="M11" s="46">
        <v>0.22670000000000001</v>
      </c>
      <c r="N11" s="22">
        <f t="shared" si="3"/>
        <v>50.12</v>
      </c>
      <c r="O11" s="23">
        <f t="shared" si="4"/>
        <v>160.52000000000001</v>
      </c>
    </row>
    <row r="12" spans="1:55" x14ac:dyDescent="0.25">
      <c r="A12" s="214"/>
      <c r="B12" s="214"/>
      <c r="C12" s="214"/>
      <c r="D12" s="215" t="s">
        <v>400</v>
      </c>
      <c r="E12" s="215"/>
      <c r="F12" s="215"/>
      <c r="G12" s="216"/>
      <c r="H12" s="216"/>
      <c r="I12" s="217"/>
      <c r="J12" s="216"/>
      <c r="K12" s="216"/>
      <c r="L12" s="216"/>
      <c r="M12" s="217"/>
      <c r="N12" s="216"/>
      <c r="O12" s="218">
        <f>SUM(O7:O11)</f>
        <v>3742.13</v>
      </c>
    </row>
    <row r="13" spans="1:55" x14ac:dyDescent="0.25">
      <c r="A13" s="236"/>
      <c r="B13" s="231"/>
      <c r="C13" s="231"/>
      <c r="D13" s="232"/>
      <c r="E13" s="232"/>
      <c r="F13" s="232"/>
      <c r="G13" s="233"/>
      <c r="H13" s="233"/>
      <c r="I13" s="234"/>
      <c r="J13" s="233"/>
      <c r="K13" s="233"/>
      <c r="L13" s="233"/>
      <c r="M13" s="234"/>
      <c r="N13" s="233"/>
      <c r="O13" s="235"/>
    </row>
    <row r="14" spans="1:55" x14ac:dyDescent="0.25">
      <c r="A14" s="297" t="s">
        <v>402</v>
      </c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9"/>
    </row>
    <row r="15" spans="1:55" ht="14.25" customHeight="1" x14ac:dyDescent="0.25">
      <c r="A15" s="4" t="s">
        <v>16</v>
      </c>
      <c r="B15" s="4"/>
      <c r="C15" s="4"/>
      <c r="D15" s="16" t="s">
        <v>15</v>
      </c>
      <c r="E15" s="16"/>
      <c r="F15" s="16"/>
      <c r="G15" s="26"/>
      <c r="H15" s="26"/>
      <c r="I15" s="49"/>
      <c r="J15" s="26"/>
      <c r="K15" s="26"/>
      <c r="L15" s="26"/>
      <c r="M15" s="49"/>
      <c r="N15" s="26"/>
      <c r="O15" s="26"/>
    </row>
    <row r="16" spans="1:55" x14ac:dyDescent="0.25">
      <c r="A16" s="2" t="s">
        <v>403</v>
      </c>
      <c r="B16" s="5">
        <v>22188</v>
      </c>
      <c r="C16" s="5" t="s">
        <v>39</v>
      </c>
      <c r="D16" s="1" t="s">
        <v>345</v>
      </c>
      <c r="E16" s="10" t="s">
        <v>5</v>
      </c>
      <c r="F16" s="6">
        <v>46</v>
      </c>
      <c r="G16" s="22">
        <v>0</v>
      </c>
      <c r="H16" s="22">
        <f t="shared" ref="H16" si="5">TRUNC(G16*F16,2)</f>
        <v>0</v>
      </c>
      <c r="I16" s="46">
        <v>0.22670000000000001</v>
      </c>
      <c r="J16" s="22">
        <f t="shared" ref="J16" si="6">TRUNC(H16*(1+I16),2)</f>
        <v>0</v>
      </c>
      <c r="K16" s="27">
        <v>19.29</v>
      </c>
      <c r="L16" s="22">
        <f t="shared" ref="L16" si="7">TRUNC(F16*K16,2)</f>
        <v>887.34</v>
      </c>
      <c r="M16" s="46">
        <v>0.22670000000000001</v>
      </c>
      <c r="N16" s="22">
        <f t="shared" ref="N16" si="8">TRUNC(L16*(1+M16),2)</f>
        <v>1088.49</v>
      </c>
      <c r="O16" s="23">
        <f t="shared" ref="O16" si="9">N16+J16</f>
        <v>1088.49</v>
      </c>
    </row>
    <row r="17" spans="1:55" x14ac:dyDescent="0.25">
      <c r="A17" s="7"/>
      <c r="B17" s="7"/>
      <c r="C17" s="7"/>
      <c r="D17" s="8" t="s">
        <v>14</v>
      </c>
      <c r="E17" s="8"/>
      <c r="F17" s="8"/>
      <c r="G17" s="24"/>
      <c r="H17" s="24"/>
      <c r="I17" s="24"/>
      <c r="J17" s="24"/>
      <c r="K17" s="24"/>
      <c r="L17" s="24"/>
      <c r="M17" s="24"/>
      <c r="N17" s="24"/>
      <c r="O17" s="25">
        <f>SUM(O16:O16)</f>
        <v>1088.49</v>
      </c>
    </row>
    <row r="18" spans="1:55" x14ac:dyDescent="0.25">
      <c r="A18" s="4" t="s">
        <v>360</v>
      </c>
      <c r="B18" s="4"/>
      <c r="C18" s="4"/>
      <c r="D18" s="16" t="s">
        <v>17</v>
      </c>
      <c r="E18" s="16"/>
      <c r="F18" s="16"/>
      <c r="G18" s="26"/>
      <c r="H18" s="26"/>
      <c r="I18" s="49"/>
      <c r="J18" s="26"/>
      <c r="K18" s="26"/>
      <c r="L18" s="26"/>
      <c r="M18" s="49"/>
      <c r="N18" s="26"/>
      <c r="O18" s="26"/>
    </row>
    <row r="19" spans="1:55" x14ac:dyDescent="0.25">
      <c r="A19" s="2" t="s">
        <v>404</v>
      </c>
      <c r="B19" s="5">
        <v>62260</v>
      </c>
      <c r="C19" s="5" t="s">
        <v>39</v>
      </c>
      <c r="D19" s="9" t="s">
        <v>373</v>
      </c>
      <c r="E19" s="10" t="s">
        <v>5</v>
      </c>
      <c r="F19" s="6">
        <v>9.52</v>
      </c>
      <c r="G19" s="22">
        <v>38.869999999999997</v>
      </c>
      <c r="H19" s="22">
        <f>TRUNC(G19*F19,2)</f>
        <v>370.04</v>
      </c>
      <c r="I19" s="46">
        <v>0.22670000000000001</v>
      </c>
      <c r="J19" s="22">
        <f>TRUNC(H19*(1+I19),2)</f>
        <v>453.92</v>
      </c>
      <c r="K19" s="22">
        <v>28.9</v>
      </c>
      <c r="L19" s="22">
        <f>TRUNC(F19*K19,2)</f>
        <v>275.12</v>
      </c>
      <c r="M19" s="46">
        <v>0.22670000000000001</v>
      </c>
      <c r="N19" s="22">
        <f>TRUNC(L19*(1+M19),2)</f>
        <v>337.48</v>
      </c>
      <c r="O19" s="23">
        <f>N19+J19</f>
        <v>791.40000000000009</v>
      </c>
    </row>
    <row r="20" spans="1:55" x14ac:dyDescent="0.25">
      <c r="A20" s="7"/>
      <c r="B20" s="7"/>
      <c r="C20" s="7"/>
      <c r="D20" s="8" t="s">
        <v>14</v>
      </c>
      <c r="E20" s="8"/>
      <c r="F20" s="8"/>
      <c r="G20" s="24"/>
      <c r="H20" s="24"/>
      <c r="I20" s="48"/>
      <c r="J20" s="24"/>
      <c r="K20" s="24"/>
      <c r="L20" s="24"/>
      <c r="M20" s="48"/>
      <c r="N20" s="24"/>
      <c r="O20" s="25">
        <f>SUM(O19:O19)</f>
        <v>791.40000000000009</v>
      </c>
    </row>
    <row r="21" spans="1:55" x14ac:dyDescent="0.25">
      <c r="A21" s="4" t="s">
        <v>405</v>
      </c>
      <c r="B21" s="4"/>
      <c r="C21" s="4"/>
      <c r="D21" s="15" t="s">
        <v>19</v>
      </c>
      <c r="E21" s="16"/>
      <c r="F21" s="16"/>
      <c r="G21" s="26"/>
      <c r="H21" s="26"/>
      <c r="I21" s="49"/>
      <c r="J21" s="26"/>
      <c r="K21" s="26"/>
      <c r="L21" s="26"/>
      <c r="M21" s="49"/>
      <c r="N21" s="26"/>
      <c r="O21" s="26"/>
    </row>
    <row r="22" spans="1:55" s="45" customFormat="1" x14ac:dyDescent="0.25">
      <c r="A22" s="5" t="s">
        <v>406</v>
      </c>
      <c r="B22" s="5">
        <v>101003</v>
      </c>
      <c r="C22" s="5" t="s">
        <v>39</v>
      </c>
      <c r="D22" s="11" t="s">
        <v>42</v>
      </c>
      <c r="E22" s="5" t="s">
        <v>5</v>
      </c>
      <c r="F22" s="42">
        <v>9.52</v>
      </c>
      <c r="G22" s="43">
        <v>1.93</v>
      </c>
      <c r="H22" s="43">
        <f>TRUNC(G22*F22,2)</f>
        <v>18.37</v>
      </c>
      <c r="I22" s="46">
        <v>0.22670000000000001</v>
      </c>
      <c r="J22" s="43">
        <f>TRUNC(H22*(1+I22),2)</f>
        <v>22.53</v>
      </c>
      <c r="K22" s="43">
        <v>5.18</v>
      </c>
      <c r="L22" s="43">
        <f>TRUNC(F22*K22,2)</f>
        <v>49.31</v>
      </c>
      <c r="M22" s="46">
        <v>0.22670000000000001</v>
      </c>
      <c r="N22" s="43">
        <f>TRUNC(L22*(1+M22),2)</f>
        <v>60.48</v>
      </c>
      <c r="O22" s="44">
        <f>N22+J22</f>
        <v>83.009999999999991</v>
      </c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</row>
    <row r="23" spans="1:55" ht="30" x14ac:dyDescent="0.25">
      <c r="A23" s="5" t="s">
        <v>407</v>
      </c>
      <c r="B23" s="5">
        <v>101091</v>
      </c>
      <c r="C23" s="5" t="s">
        <v>39</v>
      </c>
      <c r="D23" s="11" t="s">
        <v>41</v>
      </c>
      <c r="E23" s="10" t="s">
        <v>5</v>
      </c>
      <c r="F23" s="6">
        <v>9.52</v>
      </c>
      <c r="G23" s="22">
        <v>3.9</v>
      </c>
      <c r="H23" s="43">
        <f t="shared" ref="H23:H24" si="10">TRUNC(G23*F23,2)</f>
        <v>37.119999999999997</v>
      </c>
      <c r="I23" s="46">
        <v>0.22670000000000001</v>
      </c>
      <c r="J23" s="43">
        <f t="shared" ref="J23:J24" si="11">TRUNC(H23*(1+I23),2)</f>
        <v>45.53</v>
      </c>
      <c r="K23" s="22">
        <v>18.61</v>
      </c>
      <c r="L23" s="43">
        <f t="shared" ref="L23:L24" si="12">TRUNC(F23*K23,2)</f>
        <v>177.16</v>
      </c>
      <c r="M23" s="46">
        <v>0.22670000000000001</v>
      </c>
      <c r="N23" s="43">
        <f t="shared" ref="N23:N24" si="13">TRUNC(L23*(1+M23),2)</f>
        <v>217.32</v>
      </c>
      <c r="O23" s="23">
        <f>N23+J23</f>
        <v>262.85000000000002</v>
      </c>
    </row>
    <row r="24" spans="1:55" x14ac:dyDescent="0.25">
      <c r="A24" s="164" t="s">
        <v>409</v>
      </c>
      <c r="B24" s="164" t="s">
        <v>336</v>
      </c>
      <c r="C24" s="164" t="s">
        <v>310</v>
      </c>
      <c r="D24" s="11" t="s">
        <v>168</v>
      </c>
      <c r="E24" s="164" t="s">
        <v>29</v>
      </c>
      <c r="F24" s="42">
        <v>2</v>
      </c>
      <c r="G24" s="43">
        <v>40.1</v>
      </c>
      <c r="H24" s="43">
        <f t="shared" si="10"/>
        <v>80.2</v>
      </c>
      <c r="I24" s="199">
        <v>0.22670000000000001</v>
      </c>
      <c r="J24" s="43">
        <f t="shared" si="11"/>
        <v>98.38</v>
      </c>
      <c r="K24" s="43">
        <v>850.89</v>
      </c>
      <c r="L24" s="43">
        <f t="shared" si="12"/>
        <v>1701.78</v>
      </c>
      <c r="M24" s="199">
        <v>0.22670000000000001</v>
      </c>
      <c r="N24" s="43">
        <f t="shared" si="13"/>
        <v>2087.5700000000002</v>
      </c>
      <c r="O24" s="44">
        <f>N24+J24</f>
        <v>2185.9500000000003</v>
      </c>
    </row>
    <row r="25" spans="1:55" x14ac:dyDescent="0.25">
      <c r="A25" s="7"/>
      <c r="B25" s="7"/>
      <c r="C25" s="7"/>
      <c r="D25" s="8" t="s">
        <v>14</v>
      </c>
      <c r="E25" s="8"/>
      <c r="F25" s="8"/>
      <c r="G25" s="24"/>
      <c r="H25" s="24"/>
      <c r="I25" s="48"/>
      <c r="J25" s="24"/>
      <c r="K25" s="24"/>
      <c r="L25" s="24"/>
      <c r="M25" s="48"/>
      <c r="N25" s="24"/>
      <c r="O25" s="25">
        <f>SUM(O22:O24)</f>
        <v>2531.8100000000004</v>
      </c>
    </row>
    <row r="26" spans="1:55" x14ac:dyDescent="0.25">
      <c r="A26" s="4" t="s">
        <v>408</v>
      </c>
      <c r="B26" s="4"/>
      <c r="C26" s="4"/>
      <c r="D26" s="15" t="s">
        <v>23</v>
      </c>
      <c r="E26" s="16"/>
      <c r="F26" s="16"/>
      <c r="G26" s="26"/>
      <c r="H26" s="26"/>
      <c r="I26" s="49"/>
      <c r="J26" s="26"/>
      <c r="K26" s="26"/>
      <c r="L26" s="26"/>
      <c r="M26" s="49"/>
      <c r="N26" s="26"/>
      <c r="O26" s="26"/>
    </row>
    <row r="27" spans="1:55" x14ac:dyDescent="0.25">
      <c r="A27" s="164" t="s">
        <v>410</v>
      </c>
      <c r="B27" s="164" t="s">
        <v>337</v>
      </c>
      <c r="C27" s="164" t="s">
        <v>310</v>
      </c>
      <c r="D27" s="11" t="s">
        <v>169</v>
      </c>
      <c r="E27" s="164" t="s">
        <v>29</v>
      </c>
      <c r="F27" s="42">
        <v>2</v>
      </c>
      <c r="G27" s="43">
        <v>40.44</v>
      </c>
      <c r="H27" s="43">
        <f>TRUNC(G27*F27,2)</f>
        <v>80.88</v>
      </c>
      <c r="I27" s="199">
        <v>0.22670000000000001</v>
      </c>
      <c r="J27" s="43">
        <f>TRUNC(H27*(1+I27),2)</f>
        <v>99.21</v>
      </c>
      <c r="K27" s="43">
        <v>226.52</v>
      </c>
      <c r="L27" s="43">
        <f>TRUNC(F27*K27,2)</f>
        <v>453.04</v>
      </c>
      <c r="M27" s="199">
        <v>0.22670000000000001</v>
      </c>
      <c r="N27" s="43">
        <f>TRUNC(L27*(1+M27),2)</f>
        <v>555.74</v>
      </c>
      <c r="O27" s="44">
        <f>N27+J27</f>
        <v>654.95000000000005</v>
      </c>
    </row>
    <row r="28" spans="1:55" x14ac:dyDescent="0.25">
      <c r="A28" s="2" t="s">
        <v>411</v>
      </c>
      <c r="B28" s="5">
        <v>94310</v>
      </c>
      <c r="C28" s="5" t="s">
        <v>39</v>
      </c>
      <c r="D28" s="9" t="s">
        <v>186</v>
      </c>
      <c r="E28" s="10" t="s">
        <v>9</v>
      </c>
      <c r="F28" s="6">
        <v>16.559999999999999</v>
      </c>
      <c r="G28" s="22">
        <v>33.26</v>
      </c>
      <c r="H28" s="22">
        <f>TRUNC(G28*F28,2)</f>
        <v>550.78</v>
      </c>
      <c r="I28" s="46">
        <v>0.22670000000000001</v>
      </c>
      <c r="J28" s="22">
        <f>TRUNC(H28*(1+I28),2)</f>
        <v>675.64</v>
      </c>
      <c r="K28" s="22">
        <v>14.44</v>
      </c>
      <c r="L28" s="22">
        <f>TRUNC(F28*K28,2)</f>
        <v>239.12</v>
      </c>
      <c r="M28" s="46">
        <v>0.22670000000000001</v>
      </c>
      <c r="N28" s="22">
        <f>TRUNC(L28*(1+M28),2)</f>
        <v>293.32</v>
      </c>
      <c r="O28" s="23">
        <f>N28+J28</f>
        <v>968.96</v>
      </c>
    </row>
    <row r="29" spans="1:55" s="198" customFormat="1" x14ac:dyDescent="0.25">
      <c r="A29" s="226" t="s">
        <v>412</v>
      </c>
      <c r="B29" s="164">
        <v>101320</v>
      </c>
      <c r="C29" s="164" t="s">
        <v>39</v>
      </c>
      <c r="D29" s="11" t="s">
        <v>170</v>
      </c>
      <c r="E29" s="164" t="s">
        <v>5</v>
      </c>
      <c r="F29" s="42">
        <v>0.43</v>
      </c>
      <c r="G29" s="43">
        <v>641.63</v>
      </c>
      <c r="H29" s="43">
        <f>TRUNC(G29*F29,2)</f>
        <v>275.89999999999998</v>
      </c>
      <c r="I29" s="199">
        <v>0.22670000000000001</v>
      </c>
      <c r="J29" s="43">
        <f>TRUNC(H29*(1+I29),2)</f>
        <v>338.44</v>
      </c>
      <c r="K29" s="43">
        <v>69.78</v>
      </c>
      <c r="L29" s="43">
        <f>TRUNC(F29*K29,2)</f>
        <v>30</v>
      </c>
      <c r="M29" s="199">
        <v>0.22670000000000001</v>
      </c>
      <c r="N29" s="43">
        <f>TRUNC(L29*(1+M29),2)</f>
        <v>36.799999999999997</v>
      </c>
      <c r="O29" s="44">
        <f>N29+J29</f>
        <v>375.24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</row>
    <row r="30" spans="1:55" x14ac:dyDescent="0.25">
      <c r="A30" s="7"/>
      <c r="B30" s="7"/>
      <c r="C30" s="7"/>
      <c r="D30" s="8" t="s">
        <v>14</v>
      </c>
      <c r="E30" s="8"/>
      <c r="F30" s="8"/>
      <c r="G30" s="24"/>
      <c r="H30" s="24"/>
      <c r="I30" s="48"/>
      <c r="J30" s="24"/>
      <c r="K30" s="24"/>
      <c r="L30" s="24"/>
      <c r="M30" s="48"/>
      <c r="N30" s="24"/>
      <c r="O30" s="25">
        <f>SUM(O27:O29)</f>
        <v>1999.15</v>
      </c>
    </row>
    <row r="31" spans="1:55" x14ac:dyDescent="0.25">
      <c r="A31" s="4" t="s">
        <v>413</v>
      </c>
      <c r="B31" s="4"/>
      <c r="C31" s="4"/>
      <c r="D31" s="15" t="s">
        <v>24</v>
      </c>
      <c r="E31" s="16"/>
      <c r="F31" s="16"/>
      <c r="G31" s="26"/>
      <c r="H31" s="26"/>
      <c r="I31" s="49"/>
      <c r="J31" s="26"/>
      <c r="K31" s="26"/>
      <c r="L31" s="26"/>
      <c r="M31" s="49"/>
      <c r="N31" s="26"/>
      <c r="O31" s="26"/>
    </row>
    <row r="32" spans="1:55" ht="17.25" customHeight="1" x14ac:dyDescent="0.25">
      <c r="A32" s="2" t="s">
        <v>414</v>
      </c>
      <c r="B32" s="2">
        <v>73070</v>
      </c>
      <c r="C32" s="2" t="s">
        <v>39</v>
      </c>
      <c r="D32" s="9" t="s">
        <v>392</v>
      </c>
      <c r="E32" s="10" t="s">
        <v>5</v>
      </c>
      <c r="F32" s="42">
        <v>56.36</v>
      </c>
      <c r="G32" s="22">
        <v>18.3</v>
      </c>
      <c r="H32" s="22">
        <f>TRUNC(G32*F32,2)</f>
        <v>1031.3800000000001</v>
      </c>
      <c r="I32" s="46">
        <v>0.22670000000000001</v>
      </c>
      <c r="J32" s="22">
        <f>TRUNC(H32*(1+I32),2)</f>
        <v>1265.19</v>
      </c>
      <c r="K32" s="22">
        <v>14.47</v>
      </c>
      <c r="L32" s="22">
        <f>TRUNC(F32*K32,2)</f>
        <v>815.52</v>
      </c>
      <c r="M32" s="46">
        <v>0.22670000000000001</v>
      </c>
      <c r="N32" s="22">
        <f>TRUNC(L32*(1+M32),2)</f>
        <v>1000.39</v>
      </c>
      <c r="O32" s="23">
        <f>N32+J32</f>
        <v>2265.58</v>
      </c>
    </row>
    <row r="33" spans="1:55" ht="16.5" customHeight="1" x14ac:dyDescent="0.25">
      <c r="A33" s="213" t="s">
        <v>415</v>
      </c>
      <c r="B33" s="213">
        <v>73071</v>
      </c>
      <c r="C33" s="213" t="s">
        <v>39</v>
      </c>
      <c r="D33" s="9" t="s">
        <v>393</v>
      </c>
      <c r="E33" s="10" t="s">
        <v>9</v>
      </c>
      <c r="F33" s="42">
        <v>16.559999999999999</v>
      </c>
      <c r="G33" s="22">
        <v>4.91</v>
      </c>
      <c r="H33" s="22">
        <f>TRUNC(G33*F33,2)</f>
        <v>81.3</v>
      </c>
      <c r="I33" s="46">
        <v>0.22670000000000001</v>
      </c>
      <c r="J33" s="22">
        <f>TRUNC(H33*(1+I33),2)</f>
        <v>99.73</v>
      </c>
      <c r="K33" s="22">
        <v>3.63</v>
      </c>
      <c r="L33" s="22">
        <f>TRUNC(F33*K33,2)</f>
        <v>60.11</v>
      </c>
      <c r="M33" s="46">
        <v>0.22670000000000001</v>
      </c>
      <c r="N33" s="22">
        <f>TRUNC(L33*(1+M33),2)</f>
        <v>73.73</v>
      </c>
      <c r="O33" s="23">
        <f>N33+J33</f>
        <v>173.46</v>
      </c>
    </row>
    <row r="34" spans="1:55" x14ac:dyDescent="0.25">
      <c r="A34" s="7"/>
      <c r="B34" s="7"/>
      <c r="C34" s="7"/>
      <c r="D34" s="8" t="s">
        <v>14</v>
      </c>
      <c r="E34" s="8"/>
      <c r="F34" s="8"/>
      <c r="G34" s="24"/>
      <c r="H34" s="24"/>
      <c r="I34" s="48"/>
      <c r="J34" s="24"/>
      <c r="K34" s="24"/>
      <c r="L34" s="24"/>
      <c r="M34" s="48"/>
      <c r="N34" s="24"/>
      <c r="O34" s="25">
        <f>SUM(O32:O33)</f>
        <v>2439.04</v>
      </c>
    </row>
    <row r="35" spans="1:55" x14ac:dyDescent="0.25">
      <c r="A35" s="4" t="s">
        <v>416</v>
      </c>
      <c r="B35" s="4"/>
      <c r="C35" s="4"/>
      <c r="D35" s="15" t="s">
        <v>25</v>
      </c>
      <c r="E35" s="16"/>
      <c r="F35" s="16"/>
      <c r="G35" s="26"/>
      <c r="H35" s="26"/>
      <c r="I35" s="49"/>
      <c r="J35" s="26"/>
      <c r="K35" s="26"/>
      <c r="L35" s="26"/>
      <c r="M35" s="49"/>
      <c r="N35" s="26"/>
      <c r="O35" s="26"/>
    </row>
    <row r="36" spans="1:55" s="45" customFormat="1" x14ac:dyDescent="0.25">
      <c r="A36" s="164" t="s">
        <v>417</v>
      </c>
      <c r="B36" s="164" t="s">
        <v>79</v>
      </c>
      <c r="C36" s="164" t="s">
        <v>310</v>
      </c>
      <c r="D36" s="11" t="s">
        <v>551</v>
      </c>
      <c r="E36" s="164" t="s">
        <v>29</v>
      </c>
      <c r="F36" s="42">
        <v>2</v>
      </c>
      <c r="G36" s="43">
        <v>183.67</v>
      </c>
      <c r="H36" s="43">
        <f t="shared" ref="H36:H39" si="14">TRUNC(G36*F36,2)</f>
        <v>367.34</v>
      </c>
      <c r="I36" s="199">
        <v>0.22670000000000001</v>
      </c>
      <c r="J36" s="43">
        <f t="shared" ref="J36:J39" si="15">TRUNC(H36*(1+I36),2)</f>
        <v>450.61</v>
      </c>
      <c r="K36" s="43">
        <v>182.13</v>
      </c>
      <c r="L36" s="43">
        <f t="shared" ref="L36:L39" si="16">TRUNC(F36*K36,2)</f>
        <v>364.26</v>
      </c>
      <c r="M36" s="199">
        <v>0.22670000000000001</v>
      </c>
      <c r="N36" s="43">
        <f t="shared" ref="N36:N47" si="17">TRUNC(L36*(1+M36),2)</f>
        <v>446.83</v>
      </c>
      <c r="O36" s="44">
        <f t="shared" ref="O36:O39" si="18">N36+J36</f>
        <v>897.44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</row>
    <row r="37" spans="1:55" x14ac:dyDescent="0.25">
      <c r="A37" s="164" t="s">
        <v>418</v>
      </c>
      <c r="B37" s="164" t="s">
        <v>338</v>
      </c>
      <c r="C37" s="164" t="s">
        <v>310</v>
      </c>
      <c r="D37" s="11" t="s">
        <v>171</v>
      </c>
      <c r="E37" s="164" t="s">
        <v>7</v>
      </c>
      <c r="F37" s="42">
        <v>2</v>
      </c>
      <c r="G37" s="43">
        <v>40.57</v>
      </c>
      <c r="H37" s="43">
        <f t="shared" si="14"/>
        <v>81.14</v>
      </c>
      <c r="I37" s="199">
        <v>0.22670000000000001</v>
      </c>
      <c r="J37" s="43">
        <f t="shared" si="15"/>
        <v>99.53</v>
      </c>
      <c r="K37" s="43">
        <v>9.81</v>
      </c>
      <c r="L37" s="43">
        <f t="shared" si="16"/>
        <v>19.62</v>
      </c>
      <c r="M37" s="199">
        <v>0.22670000000000001</v>
      </c>
      <c r="N37" s="43">
        <f t="shared" si="17"/>
        <v>24.06</v>
      </c>
      <c r="O37" s="44">
        <f t="shared" si="18"/>
        <v>123.59</v>
      </c>
    </row>
    <row r="38" spans="1:55" x14ac:dyDescent="0.25">
      <c r="A38" s="148" t="s">
        <v>419</v>
      </c>
      <c r="B38" s="148">
        <v>131410</v>
      </c>
      <c r="C38" s="148" t="s">
        <v>39</v>
      </c>
      <c r="D38" s="9" t="s">
        <v>280</v>
      </c>
      <c r="E38" s="10" t="s">
        <v>5</v>
      </c>
      <c r="F38" s="6">
        <v>0.18</v>
      </c>
      <c r="G38" s="22">
        <v>64</v>
      </c>
      <c r="H38" s="43">
        <f t="shared" si="14"/>
        <v>11.52</v>
      </c>
      <c r="I38" s="46">
        <v>0.22670000000000001</v>
      </c>
      <c r="J38" s="43">
        <f t="shared" si="15"/>
        <v>14.13</v>
      </c>
      <c r="K38" s="22">
        <v>49.38</v>
      </c>
      <c r="L38" s="43">
        <f t="shared" si="16"/>
        <v>8.8800000000000008</v>
      </c>
      <c r="M38" s="46">
        <v>0.22670000000000001</v>
      </c>
      <c r="N38" s="43">
        <f t="shared" si="17"/>
        <v>10.89</v>
      </c>
      <c r="O38" s="23">
        <f t="shared" si="18"/>
        <v>25.020000000000003</v>
      </c>
    </row>
    <row r="39" spans="1:55" x14ac:dyDescent="0.25">
      <c r="A39" s="148" t="s">
        <v>420</v>
      </c>
      <c r="B39" s="5">
        <v>113012</v>
      </c>
      <c r="C39" s="5" t="s">
        <v>39</v>
      </c>
      <c r="D39" s="9" t="s">
        <v>172</v>
      </c>
      <c r="E39" s="10" t="s">
        <v>5</v>
      </c>
      <c r="F39" s="6">
        <v>0.72</v>
      </c>
      <c r="G39" s="22">
        <v>531.66999999999996</v>
      </c>
      <c r="H39" s="43">
        <f t="shared" si="14"/>
        <v>382.8</v>
      </c>
      <c r="I39" s="46">
        <v>0.22670000000000001</v>
      </c>
      <c r="J39" s="43">
        <f t="shared" si="15"/>
        <v>469.58</v>
      </c>
      <c r="K39" s="22">
        <v>34.58</v>
      </c>
      <c r="L39" s="43">
        <f t="shared" si="16"/>
        <v>24.89</v>
      </c>
      <c r="M39" s="46">
        <v>0.22670000000000001</v>
      </c>
      <c r="N39" s="43">
        <f t="shared" si="17"/>
        <v>30.53</v>
      </c>
      <c r="O39" s="23">
        <f t="shared" si="18"/>
        <v>500.11</v>
      </c>
    </row>
    <row r="40" spans="1:55" x14ac:dyDescent="0.25">
      <c r="A40" s="7"/>
      <c r="B40" s="7"/>
      <c r="C40" s="7"/>
      <c r="D40" s="8" t="s">
        <v>14</v>
      </c>
      <c r="E40" s="8"/>
      <c r="F40" s="8"/>
      <c r="G40" s="24"/>
      <c r="H40" s="24"/>
      <c r="I40" s="48"/>
      <c r="J40" s="24"/>
      <c r="K40" s="24"/>
      <c r="L40" s="24"/>
      <c r="M40" s="48"/>
      <c r="N40" s="88"/>
      <c r="O40" s="25">
        <f>SUM(O36:O39)</f>
        <v>1546.1600000000003</v>
      </c>
    </row>
    <row r="41" spans="1:55" x14ac:dyDescent="0.25">
      <c r="A41" s="4" t="s">
        <v>421</v>
      </c>
      <c r="B41" s="4"/>
      <c r="C41" s="4"/>
      <c r="D41" s="15" t="s">
        <v>26</v>
      </c>
      <c r="E41" s="16"/>
      <c r="F41" s="16"/>
      <c r="G41" s="26"/>
      <c r="H41" s="26"/>
      <c r="I41" s="49"/>
      <c r="J41" s="26"/>
      <c r="K41" s="26"/>
      <c r="L41" s="26"/>
      <c r="M41" s="49"/>
      <c r="N41" s="89"/>
      <c r="O41" s="26"/>
    </row>
    <row r="42" spans="1:55" x14ac:dyDescent="0.25">
      <c r="A42" s="2" t="s">
        <v>422</v>
      </c>
      <c r="B42" s="5">
        <v>174505</v>
      </c>
      <c r="C42" s="5" t="s">
        <v>39</v>
      </c>
      <c r="D42" s="9" t="s">
        <v>308</v>
      </c>
      <c r="E42" s="10" t="s">
        <v>7</v>
      </c>
      <c r="F42" s="6">
        <v>2</v>
      </c>
      <c r="G42" s="22">
        <v>16.93</v>
      </c>
      <c r="H42" s="22">
        <f t="shared" ref="H42:H47" si="19">TRUNC(G42*F42,2)</f>
        <v>33.86</v>
      </c>
      <c r="I42" s="46">
        <v>0.22670000000000001</v>
      </c>
      <c r="J42" s="22">
        <f t="shared" ref="J42:J47" si="20">TRUNC(H42*(1+I42),2)</f>
        <v>41.53</v>
      </c>
      <c r="K42" s="22">
        <v>93.45</v>
      </c>
      <c r="L42" s="22">
        <f>TRUNC(F42*K42,2)</f>
        <v>186.9</v>
      </c>
      <c r="M42" s="46">
        <v>0.22670000000000001</v>
      </c>
      <c r="N42" s="22">
        <f t="shared" si="17"/>
        <v>229.27</v>
      </c>
      <c r="O42" s="23">
        <f t="shared" ref="O42:O44" si="21">N42+J42</f>
        <v>270.8</v>
      </c>
    </row>
    <row r="43" spans="1:55" x14ac:dyDescent="0.25">
      <c r="A43" s="2" t="s">
        <v>423</v>
      </c>
      <c r="B43" s="164">
        <v>174500</v>
      </c>
      <c r="C43" s="164" t="s">
        <v>39</v>
      </c>
      <c r="D43" s="9" t="s">
        <v>307</v>
      </c>
      <c r="E43" s="10" t="s">
        <v>7</v>
      </c>
      <c r="F43" s="6">
        <v>2</v>
      </c>
      <c r="G43" s="22">
        <v>23.43</v>
      </c>
      <c r="H43" s="22">
        <f t="shared" si="19"/>
        <v>46.86</v>
      </c>
      <c r="I43" s="46">
        <v>0.22670000000000001</v>
      </c>
      <c r="J43" s="22">
        <f t="shared" si="20"/>
        <v>57.48</v>
      </c>
      <c r="K43" s="22">
        <v>93.45</v>
      </c>
      <c r="L43" s="22">
        <f>TRUNC(F43*K43,2)</f>
        <v>186.9</v>
      </c>
      <c r="M43" s="46">
        <v>0.22670000000000001</v>
      </c>
      <c r="N43" s="22">
        <f t="shared" si="17"/>
        <v>229.27</v>
      </c>
      <c r="O43" s="23">
        <f t="shared" si="21"/>
        <v>286.75</v>
      </c>
    </row>
    <row r="44" spans="1:55" x14ac:dyDescent="0.25">
      <c r="A44" s="164" t="s">
        <v>424</v>
      </c>
      <c r="B44" s="164" t="s">
        <v>339</v>
      </c>
      <c r="C44" s="164" t="s">
        <v>310</v>
      </c>
      <c r="D44" s="11" t="s">
        <v>173</v>
      </c>
      <c r="E44" s="164" t="s">
        <v>7</v>
      </c>
      <c r="F44" s="42">
        <v>2</v>
      </c>
      <c r="G44" s="43">
        <v>189.46</v>
      </c>
      <c r="H44" s="43">
        <f t="shared" si="19"/>
        <v>378.92</v>
      </c>
      <c r="I44" s="199">
        <v>0.22670000000000001</v>
      </c>
      <c r="J44" s="43">
        <f t="shared" si="20"/>
        <v>464.82</v>
      </c>
      <c r="K44" s="43">
        <v>23.36</v>
      </c>
      <c r="L44" s="43">
        <f t="shared" ref="L44:L47" si="22">TRUNC(F44*K44,2)</f>
        <v>46.72</v>
      </c>
      <c r="M44" s="199">
        <v>0.22670000000000001</v>
      </c>
      <c r="N44" s="43">
        <f t="shared" si="17"/>
        <v>57.31</v>
      </c>
      <c r="O44" s="44">
        <f t="shared" si="21"/>
        <v>522.13</v>
      </c>
    </row>
    <row r="45" spans="1:55" x14ac:dyDescent="0.25">
      <c r="A45" s="12"/>
      <c r="B45" s="12"/>
      <c r="C45" s="12"/>
      <c r="D45" s="13" t="s">
        <v>14</v>
      </c>
      <c r="E45" s="8"/>
      <c r="F45" s="8"/>
      <c r="G45" s="24"/>
      <c r="H45" s="24"/>
      <c r="I45" s="24"/>
      <c r="J45" s="24"/>
      <c r="K45" s="24"/>
      <c r="L45" s="24"/>
      <c r="M45" s="24"/>
      <c r="N45" s="24"/>
      <c r="O45" s="25">
        <f>SUM(O42:O44)</f>
        <v>1079.6799999999998</v>
      </c>
    </row>
    <row r="46" spans="1:55" x14ac:dyDescent="0.25">
      <c r="A46" s="4" t="s">
        <v>425</v>
      </c>
      <c r="B46" s="4"/>
      <c r="C46" s="4"/>
      <c r="D46" s="15" t="s">
        <v>174</v>
      </c>
      <c r="E46" s="16"/>
      <c r="F46" s="16"/>
      <c r="G46" s="26"/>
      <c r="H46" s="26"/>
      <c r="I46" s="26"/>
      <c r="J46" s="26"/>
      <c r="K46" s="26"/>
      <c r="L46" s="26"/>
      <c r="M46" s="26"/>
      <c r="N46" s="26"/>
      <c r="O46" s="26"/>
    </row>
    <row r="47" spans="1:55" x14ac:dyDescent="0.25">
      <c r="A47" s="5" t="s">
        <v>426</v>
      </c>
      <c r="B47" s="5" t="s">
        <v>340</v>
      </c>
      <c r="C47" s="5" t="s">
        <v>310</v>
      </c>
      <c r="D47" s="158" t="s">
        <v>542</v>
      </c>
      <c r="E47" s="38" t="s">
        <v>29</v>
      </c>
      <c r="F47" s="160">
        <v>1</v>
      </c>
      <c r="G47" s="159">
        <v>847.68</v>
      </c>
      <c r="H47" s="22">
        <f t="shared" si="19"/>
        <v>847.68</v>
      </c>
      <c r="I47" s="46">
        <v>0.22670000000000001</v>
      </c>
      <c r="J47" s="22">
        <f t="shared" si="20"/>
        <v>1039.8399999999999</v>
      </c>
      <c r="K47" s="159">
        <v>680.67</v>
      </c>
      <c r="L47" s="22">
        <f t="shared" si="22"/>
        <v>680.67</v>
      </c>
      <c r="M47" s="46">
        <v>0.22670000000000001</v>
      </c>
      <c r="N47" s="22">
        <f t="shared" si="17"/>
        <v>834.97</v>
      </c>
      <c r="O47" s="131">
        <f t="shared" ref="O47" si="23">N47+J47</f>
        <v>1874.81</v>
      </c>
    </row>
    <row r="48" spans="1:55" x14ac:dyDescent="0.25">
      <c r="A48" s="12"/>
      <c r="B48" s="12"/>
      <c r="C48" s="12"/>
      <c r="D48" s="13" t="s">
        <v>14</v>
      </c>
      <c r="E48" s="8"/>
      <c r="F48" s="8"/>
      <c r="G48" s="24"/>
      <c r="H48" s="24"/>
      <c r="I48" s="48"/>
      <c r="J48" s="24"/>
      <c r="K48" s="24"/>
      <c r="L48" s="24"/>
      <c r="M48" s="48"/>
      <c r="N48" s="24"/>
      <c r="O48" s="200">
        <f>SUM(O47:O47)</f>
        <v>1874.81</v>
      </c>
    </row>
    <row r="49" spans="1:16" x14ac:dyDescent="0.25">
      <c r="A49" s="4" t="s">
        <v>427</v>
      </c>
      <c r="B49" s="4"/>
      <c r="C49" s="4"/>
      <c r="D49" s="15" t="s">
        <v>27</v>
      </c>
      <c r="E49" s="16"/>
      <c r="F49" s="16"/>
      <c r="G49" s="26"/>
      <c r="H49" s="26"/>
      <c r="I49" s="49"/>
      <c r="J49" s="26"/>
      <c r="K49" s="26"/>
      <c r="L49" s="26"/>
      <c r="M49" s="49"/>
      <c r="N49" s="26"/>
      <c r="O49" s="26"/>
    </row>
    <row r="50" spans="1:16" x14ac:dyDescent="0.25">
      <c r="A50" s="2" t="s">
        <v>428</v>
      </c>
      <c r="B50" s="14">
        <v>141216</v>
      </c>
      <c r="C50" s="14" t="s">
        <v>39</v>
      </c>
      <c r="D50" s="9" t="s">
        <v>28</v>
      </c>
      <c r="E50" s="10" t="s">
        <v>5</v>
      </c>
      <c r="F50" s="42">
        <v>56.36</v>
      </c>
      <c r="G50" s="22">
        <v>5.4</v>
      </c>
      <c r="H50" s="22">
        <f t="shared" ref="H50" si="24">TRUNC(G50*F50,2)</f>
        <v>304.33999999999997</v>
      </c>
      <c r="I50" s="46">
        <v>0.22670000000000001</v>
      </c>
      <c r="J50" s="22">
        <f t="shared" ref="J50" si="25">TRUNC(H50*(1+I50),2)</f>
        <v>373.33</v>
      </c>
      <c r="K50" s="22">
        <v>8.2200000000000006</v>
      </c>
      <c r="L50" s="22">
        <f t="shared" ref="L50" si="26">TRUNC(F50*K50,2)</f>
        <v>463.27</v>
      </c>
      <c r="M50" s="46">
        <v>0.22670000000000001</v>
      </c>
      <c r="N50" s="22">
        <f t="shared" ref="N50" si="27">TRUNC(L50*(1+M50),2)</f>
        <v>568.29</v>
      </c>
      <c r="O50" s="23">
        <f>N50+J50</f>
        <v>941.61999999999989</v>
      </c>
    </row>
    <row r="51" spans="1:16" x14ac:dyDescent="0.25">
      <c r="A51" s="7"/>
      <c r="B51" s="7"/>
      <c r="C51" s="7"/>
      <c r="D51" s="8" t="s">
        <v>14</v>
      </c>
      <c r="E51" s="8"/>
      <c r="F51" s="8"/>
      <c r="G51" s="24"/>
      <c r="H51" s="24"/>
      <c r="I51" s="48"/>
      <c r="J51" s="24"/>
      <c r="K51" s="24"/>
      <c r="L51" s="24"/>
      <c r="M51" s="48"/>
      <c r="N51" s="24"/>
      <c r="O51" s="25">
        <f>SUM(O50:O50)</f>
        <v>941.61999999999989</v>
      </c>
    </row>
    <row r="52" spans="1:16" x14ac:dyDescent="0.25">
      <c r="A52" s="152" t="s">
        <v>429</v>
      </c>
      <c r="B52" s="153"/>
      <c r="C52" s="153"/>
      <c r="D52" s="154" t="s">
        <v>275</v>
      </c>
      <c r="E52" s="154"/>
      <c r="F52" s="154"/>
      <c r="G52" s="155"/>
      <c r="H52" s="155"/>
      <c r="I52" s="156"/>
      <c r="J52" s="155"/>
      <c r="K52" s="155"/>
      <c r="L52" s="155"/>
      <c r="M52" s="156"/>
      <c r="N52" s="155"/>
      <c r="O52" s="157"/>
    </row>
    <row r="53" spans="1:16" x14ac:dyDescent="0.25">
      <c r="A53" s="164" t="s">
        <v>430</v>
      </c>
      <c r="B53" s="164">
        <v>101320</v>
      </c>
      <c r="C53" s="164" t="s">
        <v>39</v>
      </c>
      <c r="D53" s="158" t="s">
        <v>276</v>
      </c>
      <c r="E53" s="164" t="s">
        <v>5</v>
      </c>
      <c r="F53" s="160">
        <v>4.5</v>
      </c>
      <c r="G53" s="159">
        <v>641.63</v>
      </c>
      <c r="H53" s="159">
        <f t="shared" ref="H53" si="28">TRUNC(G53*F53,2)</f>
        <v>2887.33</v>
      </c>
      <c r="I53" s="199">
        <v>0.22670000000000001</v>
      </c>
      <c r="J53" s="159">
        <f t="shared" ref="J53" si="29">TRUNC(H53*(1+I53),2)</f>
        <v>3541.88</v>
      </c>
      <c r="K53" s="159">
        <v>69.78</v>
      </c>
      <c r="L53" s="159">
        <f t="shared" ref="L53" si="30">TRUNC(F53*K53,2)</f>
        <v>314.01</v>
      </c>
      <c r="M53" s="199">
        <v>0.22670000000000001</v>
      </c>
      <c r="N53" s="159">
        <f t="shared" ref="N53" si="31">TRUNC(L53*(1+M53),2)</f>
        <v>385.19</v>
      </c>
      <c r="O53" s="131">
        <f>N53+J53</f>
        <v>3927.07</v>
      </c>
    </row>
    <row r="54" spans="1:16" x14ac:dyDescent="0.25">
      <c r="A54" s="7"/>
      <c r="B54" s="7"/>
      <c r="C54" s="7"/>
      <c r="D54" s="8" t="s">
        <v>14</v>
      </c>
      <c r="E54" s="8"/>
      <c r="F54" s="8"/>
      <c r="G54" s="24"/>
      <c r="H54" s="24"/>
      <c r="I54" s="48"/>
      <c r="J54" s="24"/>
      <c r="K54" s="24"/>
      <c r="L54" s="24"/>
      <c r="M54" s="48"/>
      <c r="N54" s="24"/>
      <c r="O54" s="25">
        <f>SUM(O53:O53)</f>
        <v>3927.07</v>
      </c>
    </row>
    <row r="55" spans="1:16" x14ac:dyDescent="0.25">
      <c r="A55" s="4" t="s">
        <v>431</v>
      </c>
      <c r="B55" s="4"/>
      <c r="C55" s="4"/>
      <c r="D55" s="15" t="s">
        <v>175</v>
      </c>
      <c r="E55" s="16"/>
      <c r="F55" s="16"/>
      <c r="G55" s="26"/>
      <c r="H55" s="26"/>
      <c r="I55" s="49"/>
      <c r="J55" s="26"/>
      <c r="K55" s="26"/>
      <c r="L55" s="26"/>
      <c r="M55" s="49"/>
      <c r="N55" s="26"/>
      <c r="O55" s="26"/>
    </row>
    <row r="56" spans="1:16" ht="13.5" customHeight="1" x14ac:dyDescent="0.25">
      <c r="A56" s="2" t="s">
        <v>432</v>
      </c>
      <c r="B56" s="5" t="s">
        <v>341</v>
      </c>
      <c r="C56" s="5" t="s">
        <v>310</v>
      </c>
      <c r="D56" s="21" t="s">
        <v>548</v>
      </c>
      <c r="E56" s="164" t="s">
        <v>29</v>
      </c>
      <c r="F56" s="6">
        <v>2</v>
      </c>
      <c r="G56" s="22">
        <v>812.66</v>
      </c>
      <c r="H56" s="22">
        <f t="shared" ref="H56:H71" si="32">TRUNC(G56*F56,2)</f>
        <v>1625.32</v>
      </c>
      <c r="I56" s="46">
        <v>0.22670000000000001</v>
      </c>
      <c r="J56" s="22">
        <f t="shared" ref="J56:J71" si="33">TRUNC(H56*(1+I56),2)</f>
        <v>1993.78</v>
      </c>
      <c r="K56" s="22">
        <v>66.510000000000005</v>
      </c>
      <c r="L56" s="22">
        <f t="shared" ref="L56:L71" si="34">TRUNC(F56*K56,2)</f>
        <v>133.02000000000001</v>
      </c>
      <c r="M56" s="46">
        <v>0.22670000000000001</v>
      </c>
      <c r="N56" s="22">
        <f t="shared" ref="N56:N71" si="35">TRUNC(L56*(1+M56),2)</f>
        <v>163.16999999999999</v>
      </c>
      <c r="O56" s="23">
        <f t="shared" ref="O56:O71" si="36">N56+J56</f>
        <v>2156.9499999999998</v>
      </c>
    </row>
    <row r="57" spans="1:16" x14ac:dyDescent="0.25">
      <c r="A57" s="226" t="s">
        <v>433</v>
      </c>
      <c r="B57" s="5" t="s">
        <v>311</v>
      </c>
      <c r="C57" s="5" t="s">
        <v>310</v>
      </c>
      <c r="D57" s="9" t="s">
        <v>547</v>
      </c>
      <c r="E57" s="164" t="s">
        <v>29</v>
      </c>
      <c r="F57" s="6">
        <v>2</v>
      </c>
      <c r="G57" s="22">
        <v>1233.5899999999999</v>
      </c>
      <c r="H57" s="22">
        <f t="shared" si="32"/>
        <v>2467.1799999999998</v>
      </c>
      <c r="I57" s="46">
        <v>0.22670000000000001</v>
      </c>
      <c r="J57" s="22">
        <f t="shared" si="33"/>
        <v>3026.48</v>
      </c>
      <c r="K57" s="22">
        <v>95.02</v>
      </c>
      <c r="L57" s="22">
        <f t="shared" si="34"/>
        <v>190.04</v>
      </c>
      <c r="M57" s="46">
        <v>0.22670000000000001</v>
      </c>
      <c r="N57" s="22">
        <f t="shared" si="35"/>
        <v>233.12</v>
      </c>
      <c r="O57" s="23">
        <f t="shared" si="36"/>
        <v>3259.6</v>
      </c>
    </row>
    <row r="58" spans="1:16" x14ac:dyDescent="0.25">
      <c r="A58" s="230" t="s">
        <v>434</v>
      </c>
      <c r="B58" s="164">
        <v>2</v>
      </c>
      <c r="C58" s="164" t="s">
        <v>80</v>
      </c>
      <c r="D58" s="9" t="s">
        <v>546</v>
      </c>
      <c r="E58" s="10" t="s">
        <v>7</v>
      </c>
      <c r="F58" s="6">
        <v>4</v>
      </c>
      <c r="G58" s="22">
        <v>1277.5899999999999</v>
      </c>
      <c r="H58" s="22">
        <f t="shared" si="32"/>
        <v>5110.3599999999997</v>
      </c>
      <c r="I58" s="46">
        <v>0.22670000000000001</v>
      </c>
      <c r="J58" s="22">
        <f t="shared" si="33"/>
        <v>6268.87</v>
      </c>
      <c r="K58" s="22">
        <v>16.62</v>
      </c>
      <c r="L58" s="22">
        <f t="shared" si="34"/>
        <v>66.48</v>
      </c>
      <c r="M58" s="46">
        <v>0.22670000000000001</v>
      </c>
      <c r="N58" s="22">
        <f t="shared" si="35"/>
        <v>81.55</v>
      </c>
      <c r="O58" s="23">
        <f t="shared" si="36"/>
        <v>6350.42</v>
      </c>
      <c r="P58" s="50">
        <f>SUM(O56:O58)</f>
        <v>11766.97</v>
      </c>
    </row>
    <row r="59" spans="1:16" x14ac:dyDescent="0.25">
      <c r="A59" s="230" t="s">
        <v>435</v>
      </c>
      <c r="B59" s="164">
        <v>3</v>
      </c>
      <c r="C59" s="164" t="s">
        <v>80</v>
      </c>
      <c r="D59" s="9" t="s">
        <v>545</v>
      </c>
      <c r="E59" s="10" t="s">
        <v>7</v>
      </c>
      <c r="F59" s="6">
        <v>4</v>
      </c>
      <c r="G59" s="22">
        <v>538.88</v>
      </c>
      <c r="H59" s="22">
        <f t="shared" si="32"/>
        <v>2155.52</v>
      </c>
      <c r="I59" s="46">
        <v>0.22670000000000001</v>
      </c>
      <c r="J59" s="22">
        <f t="shared" si="33"/>
        <v>2644.17</v>
      </c>
      <c r="K59" s="22">
        <v>16.62</v>
      </c>
      <c r="L59" s="22">
        <f t="shared" si="34"/>
        <v>66.48</v>
      </c>
      <c r="M59" s="46">
        <v>0.22670000000000001</v>
      </c>
      <c r="N59" s="22">
        <f t="shared" si="35"/>
        <v>81.55</v>
      </c>
      <c r="O59" s="23">
        <f t="shared" si="36"/>
        <v>2725.7200000000003</v>
      </c>
      <c r="P59" s="50"/>
    </row>
    <row r="60" spans="1:16" x14ac:dyDescent="0.25">
      <c r="A60" s="230" t="s">
        <v>436</v>
      </c>
      <c r="B60" s="164">
        <v>7</v>
      </c>
      <c r="C60" s="164" t="s">
        <v>80</v>
      </c>
      <c r="D60" s="9" t="s">
        <v>549</v>
      </c>
      <c r="E60" s="10" t="s">
        <v>7</v>
      </c>
      <c r="F60" s="6">
        <v>2</v>
      </c>
      <c r="G60" s="22">
        <v>34.89</v>
      </c>
      <c r="H60" s="22">
        <f t="shared" si="32"/>
        <v>69.78</v>
      </c>
      <c r="I60" s="46">
        <v>0.22670000000000001</v>
      </c>
      <c r="J60" s="22">
        <f t="shared" si="33"/>
        <v>85.59</v>
      </c>
      <c r="K60" s="22">
        <v>16.62</v>
      </c>
      <c r="L60" s="22">
        <f t="shared" si="34"/>
        <v>33.24</v>
      </c>
      <c r="M60" s="46">
        <v>0.22670000000000001</v>
      </c>
      <c r="N60" s="22">
        <f t="shared" si="35"/>
        <v>40.770000000000003</v>
      </c>
      <c r="O60" s="23">
        <f t="shared" si="36"/>
        <v>126.36000000000001</v>
      </c>
    </row>
    <row r="61" spans="1:16" x14ac:dyDescent="0.25">
      <c r="A61" s="230" t="s">
        <v>437</v>
      </c>
      <c r="B61" s="5">
        <v>13</v>
      </c>
      <c r="C61" s="5" t="s">
        <v>80</v>
      </c>
      <c r="D61" s="9" t="s">
        <v>386</v>
      </c>
      <c r="E61" s="10" t="s">
        <v>7</v>
      </c>
      <c r="F61" s="6">
        <v>2</v>
      </c>
      <c r="G61" s="22">
        <v>49.6</v>
      </c>
      <c r="H61" s="22">
        <f t="shared" si="32"/>
        <v>99.2</v>
      </c>
      <c r="I61" s="46">
        <v>0.22670000000000001</v>
      </c>
      <c r="J61" s="22">
        <f t="shared" si="33"/>
        <v>121.68</v>
      </c>
      <c r="K61" s="22">
        <v>0</v>
      </c>
      <c r="L61" s="22">
        <f t="shared" si="34"/>
        <v>0</v>
      </c>
      <c r="M61" s="46">
        <v>0.22670000000000001</v>
      </c>
      <c r="N61" s="22">
        <f t="shared" si="35"/>
        <v>0</v>
      </c>
      <c r="O61" s="23">
        <f t="shared" si="36"/>
        <v>121.68</v>
      </c>
    </row>
    <row r="62" spans="1:16" x14ac:dyDescent="0.25">
      <c r="A62" s="230" t="s">
        <v>438</v>
      </c>
      <c r="B62" s="5">
        <v>17</v>
      </c>
      <c r="C62" s="5" t="s">
        <v>80</v>
      </c>
      <c r="D62" s="21" t="s">
        <v>176</v>
      </c>
      <c r="E62" s="10" t="s">
        <v>7</v>
      </c>
      <c r="F62" s="6">
        <v>2</v>
      </c>
      <c r="G62" s="22">
        <v>44.26</v>
      </c>
      <c r="H62" s="22">
        <f t="shared" si="32"/>
        <v>88.52</v>
      </c>
      <c r="I62" s="46">
        <v>0.22670000000000001</v>
      </c>
      <c r="J62" s="22">
        <f t="shared" si="33"/>
        <v>108.58</v>
      </c>
      <c r="K62" s="22">
        <v>4.16</v>
      </c>
      <c r="L62" s="22">
        <f t="shared" si="34"/>
        <v>8.32</v>
      </c>
      <c r="M62" s="46">
        <v>0.22670000000000001</v>
      </c>
      <c r="N62" s="22">
        <f t="shared" si="35"/>
        <v>10.199999999999999</v>
      </c>
      <c r="O62" s="23">
        <f t="shared" si="36"/>
        <v>118.78</v>
      </c>
    </row>
    <row r="63" spans="1:16" x14ac:dyDescent="0.25">
      <c r="A63" s="230" t="s">
        <v>439</v>
      </c>
      <c r="B63" s="5">
        <v>10</v>
      </c>
      <c r="C63" s="5" t="s">
        <v>80</v>
      </c>
      <c r="D63" s="21" t="s">
        <v>177</v>
      </c>
      <c r="E63" s="10" t="s">
        <v>7</v>
      </c>
      <c r="F63" s="6">
        <v>4</v>
      </c>
      <c r="G63" s="22">
        <v>134.29</v>
      </c>
      <c r="H63" s="22">
        <f t="shared" si="32"/>
        <v>537.16</v>
      </c>
      <c r="I63" s="46">
        <v>0.22670000000000001</v>
      </c>
      <c r="J63" s="22">
        <f t="shared" si="33"/>
        <v>658.93</v>
      </c>
      <c r="K63" s="22">
        <v>5.2</v>
      </c>
      <c r="L63" s="22">
        <f t="shared" si="34"/>
        <v>20.8</v>
      </c>
      <c r="M63" s="46">
        <v>0.22670000000000001</v>
      </c>
      <c r="N63" s="22">
        <f t="shared" si="35"/>
        <v>25.51</v>
      </c>
      <c r="O63" s="23">
        <f t="shared" si="36"/>
        <v>684.43999999999994</v>
      </c>
    </row>
    <row r="64" spans="1:16" x14ac:dyDescent="0.25">
      <c r="A64" s="230" t="s">
        <v>440</v>
      </c>
      <c r="B64" s="5">
        <v>20</v>
      </c>
      <c r="C64" s="5" t="s">
        <v>80</v>
      </c>
      <c r="D64" s="21" t="s">
        <v>178</v>
      </c>
      <c r="E64" s="10" t="s">
        <v>7</v>
      </c>
      <c r="F64" s="6">
        <v>4</v>
      </c>
      <c r="G64" s="22">
        <v>180.96</v>
      </c>
      <c r="H64" s="22">
        <f t="shared" si="32"/>
        <v>723.84</v>
      </c>
      <c r="I64" s="46">
        <v>0.22670000000000001</v>
      </c>
      <c r="J64" s="22">
        <f t="shared" si="33"/>
        <v>887.93</v>
      </c>
      <c r="K64" s="22">
        <v>18.73</v>
      </c>
      <c r="L64" s="22">
        <f t="shared" si="34"/>
        <v>74.92</v>
      </c>
      <c r="M64" s="46">
        <v>0.22670000000000001</v>
      </c>
      <c r="N64" s="22">
        <f t="shared" si="35"/>
        <v>91.9</v>
      </c>
      <c r="O64" s="23">
        <f t="shared" si="36"/>
        <v>979.82999999999993</v>
      </c>
    </row>
    <row r="65" spans="1:16" x14ac:dyDescent="0.25">
      <c r="A65" s="230" t="s">
        <v>441</v>
      </c>
      <c r="B65" s="5">
        <v>9</v>
      </c>
      <c r="C65" s="5" t="s">
        <v>80</v>
      </c>
      <c r="D65" s="21" t="s">
        <v>179</v>
      </c>
      <c r="E65" s="10" t="s">
        <v>7</v>
      </c>
      <c r="F65" s="6">
        <v>4</v>
      </c>
      <c r="G65" s="22">
        <v>44.26</v>
      </c>
      <c r="H65" s="22">
        <f t="shared" si="32"/>
        <v>177.04</v>
      </c>
      <c r="I65" s="46">
        <v>0.22670000000000001</v>
      </c>
      <c r="J65" s="22">
        <f t="shared" si="33"/>
        <v>217.17</v>
      </c>
      <c r="K65" s="22">
        <v>6.24</v>
      </c>
      <c r="L65" s="22">
        <f t="shared" si="34"/>
        <v>24.96</v>
      </c>
      <c r="M65" s="46">
        <v>0.22670000000000001</v>
      </c>
      <c r="N65" s="22">
        <f t="shared" si="35"/>
        <v>30.61</v>
      </c>
      <c r="O65" s="23">
        <f t="shared" si="36"/>
        <v>247.77999999999997</v>
      </c>
    </row>
    <row r="66" spans="1:16" x14ac:dyDescent="0.25">
      <c r="A66" s="230" t="s">
        <v>442</v>
      </c>
      <c r="B66" s="5">
        <v>11</v>
      </c>
      <c r="C66" s="5" t="s">
        <v>80</v>
      </c>
      <c r="D66" s="21" t="s">
        <v>180</v>
      </c>
      <c r="E66" s="10" t="s">
        <v>7</v>
      </c>
      <c r="F66" s="6">
        <v>4</v>
      </c>
      <c r="G66" s="22">
        <v>122.29</v>
      </c>
      <c r="H66" s="22">
        <f t="shared" si="32"/>
        <v>489.16</v>
      </c>
      <c r="I66" s="46">
        <v>0.22670000000000001</v>
      </c>
      <c r="J66" s="22">
        <f t="shared" si="33"/>
        <v>600.04999999999995</v>
      </c>
      <c r="K66" s="22">
        <v>0</v>
      </c>
      <c r="L66" s="22">
        <f t="shared" si="34"/>
        <v>0</v>
      </c>
      <c r="M66" s="46">
        <v>0.22670000000000001</v>
      </c>
      <c r="N66" s="22">
        <f t="shared" si="35"/>
        <v>0</v>
      </c>
      <c r="O66" s="23">
        <f t="shared" si="36"/>
        <v>600.04999999999995</v>
      </c>
    </row>
    <row r="67" spans="1:16" x14ac:dyDescent="0.25">
      <c r="A67" s="230" t="s">
        <v>443</v>
      </c>
      <c r="B67" s="5">
        <v>12</v>
      </c>
      <c r="C67" s="5" t="s">
        <v>80</v>
      </c>
      <c r="D67" s="21" t="s">
        <v>181</v>
      </c>
      <c r="E67" s="10" t="s">
        <v>7</v>
      </c>
      <c r="F67" s="6">
        <v>2</v>
      </c>
      <c r="G67" s="22">
        <v>97.06</v>
      </c>
      <c r="H67" s="22">
        <f t="shared" si="32"/>
        <v>194.12</v>
      </c>
      <c r="I67" s="46">
        <v>0.22670000000000001</v>
      </c>
      <c r="J67" s="22">
        <f t="shared" si="33"/>
        <v>238.12</v>
      </c>
      <c r="K67" s="22">
        <v>0</v>
      </c>
      <c r="L67" s="22">
        <f t="shared" si="34"/>
        <v>0</v>
      </c>
      <c r="M67" s="46">
        <v>0.22670000000000001</v>
      </c>
      <c r="N67" s="22">
        <f t="shared" si="35"/>
        <v>0</v>
      </c>
      <c r="O67" s="23">
        <f t="shared" si="36"/>
        <v>238.12</v>
      </c>
    </row>
    <row r="68" spans="1:16" x14ac:dyDescent="0.25">
      <c r="A68" s="230" t="s">
        <v>444</v>
      </c>
      <c r="B68" s="5" t="s">
        <v>543</v>
      </c>
      <c r="C68" s="5" t="s">
        <v>310</v>
      </c>
      <c r="D68" s="21" t="s">
        <v>182</v>
      </c>
      <c r="E68" s="164" t="s">
        <v>29</v>
      </c>
      <c r="F68" s="6">
        <v>2</v>
      </c>
      <c r="G68" s="22">
        <v>949.83</v>
      </c>
      <c r="H68" s="22">
        <f t="shared" si="32"/>
        <v>1899.66</v>
      </c>
      <c r="I68" s="46">
        <v>0.22670000000000001</v>
      </c>
      <c r="J68" s="22">
        <f t="shared" si="33"/>
        <v>2330.31</v>
      </c>
      <c r="K68" s="22">
        <v>51.42</v>
      </c>
      <c r="L68" s="22">
        <f t="shared" si="34"/>
        <v>102.84</v>
      </c>
      <c r="M68" s="46">
        <v>0.22670000000000001</v>
      </c>
      <c r="N68" s="22">
        <f t="shared" si="35"/>
        <v>126.15</v>
      </c>
      <c r="O68" s="23">
        <f t="shared" si="36"/>
        <v>2456.46</v>
      </c>
    </row>
    <row r="69" spans="1:16" x14ac:dyDescent="0.25">
      <c r="A69" s="230" t="s">
        <v>445</v>
      </c>
      <c r="B69" s="5">
        <v>152060</v>
      </c>
      <c r="C69" s="5" t="s">
        <v>294</v>
      </c>
      <c r="D69" s="21" t="s">
        <v>183</v>
      </c>
      <c r="E69" s="10" t="s">
        <v>5</v>
      </c>
      <c r="F69" s="6">
        <v>3.36</v>
      </c>
      <c r="G69" s="22">
        <v>118.92</v>
      </c>
      <c r="H69" s="22">
        <f t="shared" si="32"/>
        <v>399.57</v>
      </c>
      <c r="I69" s="46">
        <v>0.22670000000000001</v>
      </c>
      <c r="J69" s="22">
        <f t="shared" si="33"/>
        <v>490.15</v>
      </c>
      <c r="K69" s="22">
        <v>27.91</v>
      </c>
      <c r="L69" s="22">
        <f t="shared" si="34"/>
        <v>93.77</v>
      </c>
      <c r="M69" s="46">
        <v>0.22670000000000001</v>
      </c>
      <c r="N69" s="22">
        <f t="shared" si="35"/>
        <v>115.02</v>
      </c>
      <c r="O69" s="23">
        <f t="shared" si="36"/>
        <v>605.16999999999996</v>
      </c>
    </row>
    <row r="70" spans="1:16" x14ac:dyDescent="0.25">
      <c r="A70" s="230" t="s">
        <v>544</v>
      </c>
      <c r="B70" s="5">
        <v>8</v>
      </c>
      <c r="C70" s="5" t="s">
        <v>80</v>
      </c>
      <c r="D70" s="21" t="s">
        <v>184</v>
      </c>
      <c r="E70" s="10" t="s">
        <v>7</v>
      </c>
      <c r="F70" s="6">
        <v>2</v>
      </c>
      <c r="G70" s="22">
        <v>130.74</v>
      </c>
      <c r="H70" s="22">
        <f t="shared" si="32"/>
        <v>261.48</v>
      </c>
      <c r="I70" s="46">
        <v>0.22670000000000001</v>
      </c>
      <c r="J70" s="22">
        <f t="shared" si="33"/>
        <v>320.75</v>
      </c>
      <c r="K70" s="22">
        <v>11.95</v>
      </c>
      <c r="L70" s="22">
        <f t="shared" si="34"/>
        <v>23.9</v>
      </c>
      <c r="M70" s="46">
        <v>0.22670000000000001</v>
      </c>
      <c r="N70" s="22">
        <f t="shared" si="35"/>
        <v>29.31</v>
      </c>
      <c r="O70" s="23">
        <f t="shared" si="36"/>
        <v>350.06</v>
      </c>
    </row>
    <row r="71" spans="1:16" x14ac:dyDescent="0.25">
      <c r="A71" s="230" t="s">
        <v>550</v>
      </c>
      <c r="B71" s="5">
        <v>15</v>
      </c>
      <c r="C71" s="5" t="s">
        <v>80</v>
      </c>
      <c r="D71" s="9" t="s">
        <v>185</v>
      </c>
      <c r="E71" s="10" t="s">
        <v>7</v>
      </c>
      <c r="F71" s="6">
        <v>2</v>
      </c>
      <c r="G71" s="22">
        <v>260.75</v>
      </c>
      <c r="H71" s="22">
        <f t="shared" si="32"/>
        <v>521.5</v>
      </c>
      <c r="I71" s="46">
        <v>0.22670000000000001</v>
      </c>
      <c r="J71" s="22">
        <f t="shared" si="33"/>
        <v>639.72</v>
      </c>
      <c r="K71" s="22">
        <v>25.7</v>
      </c>
      <c r="L71" s="22">
        <f t="shared" si="34"/>
        <v>51.4</v>
      </c>
      <c r="M71" s="46">
        <v>0.22670000000000001</v>
      </c>
      <c r="N71" s="22">
        <f t="shared" si="35"/>
        <v>63.05</v>
      </c>
      <c r="O71" s="23">
        <f t="shared" si="36"/>
        <v>702.77</v>
      </c>
    </row>
    <row r="72" spans="1:16" ht="14.25" customHeight="1" x14ac:dyDescent="0.25">
      <c r="A72" s="7"/>
      <c r="B72" s="7"/>
      <c r="C72" s="7"/>
      <c r="D72" s="8" t="s">
        <v>14</v>
      </c>
      <c r="E72" s="8"/>
      <c r="F72" s="8"/>
      <c r="G72" s="24"/>
      <c r="H72" s="24"/>
      <c r="I72" s="24"/>
      <c r="J72" s="24"/>
      <c r="K72" s="24"/>
      <c r="L72" s="24"/>
      <c r="M72" s="24"/>
      <c r="N72" s="24"/>
      <c r="O72" s="25">
        <f>SUM(O56:O71)</f>
        <v>21724.189999999995</v>
      </c>
      <c r="P72" s="50">
        <f>SUM(O59:O71)</f>
        <v>9957.2200000000012</v>
      </c>
    </row>
    <row r="73" spans="1:16" ht="14.25" customHeight="1" x14ac:dyDescent="0.25">
      <c r="A73" s="214"/>
      <c r="B73" s="214"/>
      <c r="C73" s="214"/>
      <c r="D73" s="215" t="s">
        <v>349</v>
      </c>
      <c r="E73" s="215"/>
      <c r="F73" s="215"/>
      <c r="G73" s="216"/>
      <c r="H73" s="216"/>
      <c r="I73" s="217"/>
      <c r="J73" s="216"/>
      <c r="K73" s="216"/>
      <c r="L73" s="216"/>
      <c r="M73" s="217"/>
      <c r="N73" s="216"/>
      <c r="O73" s="218">
        <f>SUM(O17+O20+O25+O30+O34+O40+O45+O48+O51+O54+O72)</f>
        <v>39943.42</v>
      </c>
    </row>
    <row r="74" spans="1:16" ht="14.25" customHeight="1" x14ac:dyDescent="0.25">
      <c r="A74" s="236"/>
      <c r="B74" s="231"/>
      <c r="C74" s="231"/>
      <c r="D74" s="232"/>
      <c r="E74" s="232"/>
      <c r="F74" s="232"/>
      <c r="G74" s="233"/>
      <c r="H74" s="233"/>
      <c r="I74" s="234"/>
      <c r="J74" s="233"/>
      <c r="K74" s="233"/>
      <c r="L74" s="233"/>
      <c r="M74" s="234"/>
      <c r="N74" s="233"/>
      <c r="O74" s="235"/>
    </row>
    <row r="75" spans="1:16" ht="14.25" customHeight="1" x14ac:dyDescent="0.25">
      <c r="A75" s="297" t="s">
        <v>446</v>
      </c>
      <c r="B75" s="298"/>
      <c r="C75" s="298"/>
      <c r="D75" s="298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9"/>
    </row>
    <row r="76" spans="1:16" ht="14.25" customHeight="1" x14ac:dyDescent="0.25">
      <c r="A76" s="4" t="s">
        <v>18</v>
      </c>
      <c r="B76" s="4"/>
      <c r="C76" s="4"/>
      <c r="D76" s="16" t="s">
        <v>15</v>
      </c>
      <c r="E76" s="16"/>
      <c r="F76" s="16"/>
      <c r="G76" s="26"/>
      <c r="H76" s="26"/>
      <c r="I76" s="49"/>
      <c r="J76" s="26"/>
      <c r="K76" s="26"/>
      <c r="L76" s="26"/>
      <c r="M76" s="49"/>
      <c r="N76" s="26"/>
      <c r="O76" s="26"/>
    </row>
    <row r="77" spans="1:16" ht="14.25" customHeight="1" x14ac:dyDescent="0.25">
      <c r="A77" s="212" t="s">
        <v>448</v>
      </c>
      <c r="B77" s="164">
        <v>22137</v>
      </c>
      <c r="C77" s="164" t="s">
        <v>39</v>
      </c>
      <c r="D77" s="219" t="s">
        <v>390</v>
      </c>
      <c r="E77" s="10" t="s">
        <v>5</v>
      </c>
      <c r="F77" s="6">
        <v>4.92</v>
      </c>
      <c r="G77" s="22">
        <v>0</v>
      </c>
      <c r="H77" s="22">
        <f t="shared" ref="H77" si="37">TRUNC(G77*F77,2)</f>
        <v>0</v>
      </c>
      <c r="I77" s="46">
        <v>0.22670000000000001</v>
      </c>
      <c r="J77" s="22">
        <f t="shared" ref="J77" si="38">TRUNC(H77*(1+I77),2)</f>
        <v>0</v>
      </c>
      <c r="K77" s="22">
        <v>8.84</v>
      </c>
      <c r="L77" s="22">
        <f t="shared" ref="L77" si="39">TRUNC(F77*K77,2)</f>
        <v>43.49</v>
      </c>
      <c r="M77" s="46">
        <v>0.22670000000000001</v>
      </c>
      <c r="N77" s="22">
        <f t="shared" ref="N77" si="40">TRUNC(L77*(1+M77),2)</f>
        <v>53.34</v>
      </c>
      <c r="O77" s="23">
        <f>N77+J77</f>
        <v>53.34</v>
      </c>
    </row>
    <row r="78" spans="1:16" ht="14.25" customHeight="1" x14ac:dyDescent="0.25">
      <c r="A78" s="7"/>
      <c r="B78" s="7"/>
      <c r="C78" s="7"/>
      <c r="D78" s="8" t="s">
        <v>14</v>
      </c>
      <c r="E78" s="8"/>
      <c r="F78" s="8"/>
      <c r="G78" s="24"/>
      <c r="H78" s="24"/>
      <c r="I78" s="47"/>
      <c r="J78" s="24"/>
      <c r="K78" s="24"/>
      <c r="L78" s="24"/>
      <c r="M78" s="47"/>
      <c r="N78" s="24"/>
      <c r="O78" s="25">
        <f>SUM(O77:O77)</f>
        <v>53.34</v>
      </c>
    </row>
    <row r="79" spans="1:16" ht="14.25" customHeight="1" x14ac:dyDescent="0.25">
      <c r="A79" s="4" t="s">
        <v>351</v>
      </c>
      <c r="B79" s="4"/>
      <c r="C79" s="4"/>
      <c r="D79" s="16" t="s">
        <v>17</v>
      </c>
      <c r="E79" s="16"/>
      <c r="F79" s="16"/>
      <c r="G79" s="26"/>
      <c r="H79" s="26"/>
      <c r="I79" s="49"/>
      <c r="J79" s="26"/>
      <c r="K79" s="26"/>
      <c r="L79" s="26"/>
      <c r="M79" s="49"/>
      <c r="N79" s="26"/>
      <c r="O79" s="26"/>
    </row>
    <row r="80" spans="1:16" ht="14.25" customHeight="1" x14ac:dyDescent="0.25">
      <c r="A80" s="212" t="s">
        <v>449</v>
      </c>
      <c r="B80" s="164">
        <v>62260</v>
      </c>
      <c r="C80" s="164" t="s">
        <v>39</v>
      </c>
      <c r="D80" s="9" t="s">
        <v>350</v>
      </c>
      <c r="E80" s="10" t="s">
        <v>5</v>
      </c>
      <c r="F80" s="6">
        <v>0.54</v>
      </c>
      <c r="G80" s="22">
        <v>38.869999999999997</v>
      </c>
      <c r="H80" s="22">
        <f t="shared" ref="H80:H81" si="41">TRUNC(G80*F80,2)</f>
        <v>20.98</v>
      </c>
      <c r="I80" s="46">
        <v>0.22670000000000001</v>
      </c>
      <c r="J80" s="22">
        <f t="shared" ref="J80:J81" si="42">TRUNC(H80*(1+I80),2)</f>
        <v>25.73</v>
      </c>
      <c r="K80" s="22">
        <v>28.9</v>
      </c>
      <c r="L80" s="22">
        <f>TRUNC(F80*K80,2)</f>
        <v>15.6</v>
      </c>
      <c r="M80" s="46">
        <v>0.22670000000000001</v>
      </c>
      <c r="N80" s="22">
        <f t="shared" ref="N80:N81" si="43">TRUNC(L80*(1+M80),2)</f>
        <v>19.13</v>
      </c>
      <c r="O80" s="23">
        <f>N80+J80</f>
        <v>44.86</v>
      </c>
    </row>
    <row r="81" spans="1:15" ht="14.25" customHeight="1" x14ac:dyDescent="0.25">
      <c r="A81" s="226" t="s">
        <v>450</v>
      </c>
      <c r="B81" s="164" t="s">
        <v>387</v>
      </c>
      <c r="C81" s="164" t="s">
        <v>39</v>
      </c>
      <c r="D81" s="9" t="s">
        <v>352</v>
      </c>
      <c r="E81" s="10" t="s">
        <v>5</v>
      </c>
      <c r="F81" s="220">
        <v>2.46</v>
      </c>
      <c r="G81" s="22">
        <v>190.58</v>
      </c>
      <c r="H81" s="22">
        <f t="shared" si="41"/>
        <v>468.82</v>
      </c>
      <c r="I81" s="46">
        <v>0.22670000000000001</v>
      </c>
      <c r="J81" s="22">
        <f t="shared" si="42"/>
        <v>575.1</v>
      </c>
      <c r="K81" s="22">
        <v>70.41</v>
      </c>
      <c r="L81" s="22">
        <f>TRUNC(F81*K81,2)</f>
        <v>173.2</v>
      </c>
      <c r="M81" s="46">
        <v>0.22670000000000001</v>
      </c>
      <c r="N81" s="22">
        <f t="shared" si="43"/>
        <v>212.46</v>
      </c>
      <c r="O81" s="23">
        <f>N81+J81</f>
        <v>787.56000000000006</v>
      </c>
    </row>
    <row r="82" spans="1:15" ht="14.25" customHeight="1" x14ac:dyDescent="0.25">
      <c r="A82" s="7"/>
      <c r="B82" s="7"/>
      <c r="C82" s="7"/>
      <c r="D82" s="8" t="s">
        <v>14</v>
      </c>
      <c r="E82" s="8"/>
      <c r="F82" s="8"/>
      <c r="G82" s="24"/>
      <c r="H82" s="24"/>
      <c r="I82" s="48"/>
      <c r="J82" s="24"/>
      <c r="K82" s="24"/>
      <c r="L82" s="24"/>
      <c r="M82" s="48"/>
      <c r="N82" s="24"/>
      <c r="O82" s="25">
        <f>SUM(O80:O81)</f>
        <v>832.42000000000007</v>
      </c>
    </row>
    <row r="83" spans="1:15" ht="14.25" customHeight="1" x14ac:dyDescent="0.25">
      <c r="A83" s="4" t="s">
        <v>451</v>
      </c>
      <c r="B83" s="4"/>
      <c r="C83" s="4"/>
      <c r="D83" s="15" t="s">
        <v>19</v>
      </c>
      <c r="E83" s="16"/>
      <c r="F83" s="16"/>
      <c r="G83" s="26"/>
      <c r="H83" s="26"/>
      <c r="I83" s="49"/>
      <c r="J83" s="26"/>
      <c r="K83" s="26"/>
      <c r="L83" s="26"/>
      <c r="M83" s="49"/>
      <c r="N83" s="26"/>
      <c r="O83" s="26"/>
    </row>
    <row r="84" spans="1:15" ht="14.25" customHeight="1" x14ac:dyDescent="0.25">
      <c r="A84" s="164" t="s">
        <v>452</v>
      </c>
      <c r="B84" s="164">
        <v>101091</v>
      </c>
      <c r="C84" s="164" t="s">
        <v>39</v>
      </c>
      <c r="D84" s="11" t="s">
        <v>41</v>
      </c>
      <c r="E84" s="10" t="s">
        <v>5</v>
      </c>
      <c r="F84" s="6">
        <v>0.54</v>
      </c>
      <c r="G84" s="22">
        <v>3.9</v>
      </c>
      <c r="H84" s="22">
        <f t="shared" ref="H84:H85" si="44">TRUNC(G84*F84,2)</f>
        <v>2.1</v>
      </c>
      <c r="I84" s="46">
        <v>0.22670000000000001</v>
      </c>
      <c r="J84" s="22">
        <f t="shared" ref="J84:J85" si="45">TRUNC(H84*(1+I84),2)</f>
        <v>2.57</v>
      </c>
      <c r="K84" s="22">
        <v>18.61</v>
      </c>
      <c r="L84" s="22">
        <f t="shared" ref="L84:L85" si="46">TRUNC(F84*K84,2)</f>
        <v>10.039999999999999</v>
      </c>
      <c r="M84" s="46">
        <v>0.22670000000000001</v>
      </c>
      <c r="N84" s="22">
        <f t="shared" ref="N84:N85" si="47">TRUNC(L84*(1+M84),2)</f>
        <v>12.31</v>
      </c>
      <c r="O84" s="23">
        <f t="shared" ref="O84:O85" si="48">N84+J84</f>
        <v>14.88</v>
      </c>
    </row>
    <row r="85" spans="1:15" ht="14.25" customHeight="1" x14ac:dyDescent="0.25">
      <c r="A85" s="164"/>
      <c r="B85" s="164" t="s">
        <v>336</v>
      </c>
      <c r="C85" s="164" t="s">
        <v>310</v>
      </c>
      <c r="D85" s="11" t="s">
        <v>388</v>
      </c>
      <c r="E85" s="164" t="s">
        <v>5</v>
      </c>
      <c r="F85" s="42">
        <v>1.03</v>
      </c>
      <c r="G85" s="43">
        <v>2.0699999999999998</v>
      </c>
      <c r="H85" s="43">
        <f t="shared" si="44"/>
        <v>2.13</v>
      </c>
      <c r="I85" s="199">
        <v>0.22670000000000001</v>
      </c>
      <c r="J85" s="43">
        <f t="shared" si="45"/>
        <v>2.61</v>
      </c>
      <c r="K85" s="43">
        <v>43.82</v>
      </c>
      <c r="L85" s="43">
        <f t="shared" si="46"/>
        <v>45.13</v>
      </c>
      <c r="M85" s="199">
        <v>0.22670000000000001</v>
      </c>
      <c r="N85" s="43">
        <f t="shared" si="47"/>
        <v>55.36</v>
      </c>
      <c r="O85" s="44">
        <f t="shared" si="48"/>
        <v>57.97</v>
      </c>
    </row>
    <row r="86" spans="1:15" ht="14.25" customHeight="1" x14ac:dyDescent="0.25">
      <c r="A86" s="7"/>
      <c r="B86" s="7"/>
      <c r="C86" s="7"/>
      <c r="D86" s="8" t="s">
        <v>14</v>
      </c>
      <c r="E86" s="8"/>
      <c r="F86" s="8"/>
      <c r="G86" s="24"/>
      <c r="H86" s="24"/>
      <c r="I86" s="48"/>
      <c r="J86" s="24"/>
      <c r="K86" s="24"/>
      <c r="L86" s="24"/>
      <c r="M86" s="48"/>
      <c r="N86" s="24"/>
      <c r="O86" s="25">
        <f>SUM(O84:O85)</f>
        <v>72.849999999999994</v>
      </c>
    </row>
    <row r="87" spans="1:15" ht="14.25" customHeight="1" x14ac:dyDescent="0.25">
      <c r="A87" s="4" t="s">
        <v>453</v>
      </c>
      <c r="B87" s="4"/>
      <c r="C87" s="4"/>
      <c r="D87" s="15" t="s">
        <v>23</v>
      </c>
      <c r="E87" s="16"/>
      <c r="F87" s="16"/>
      <c r="G87" s="26"/>
      <c r="H87" s="26"/>
      <c r="I87" s="49"/>
      <c r="J87" s="26"/>
      <c r="K87" s="26"/>
      <c r="L87" s="26"/>
      <c r="M87" s="49"/>
      <c r="N87" s="26"/>
      <c r="O87" s="26"/>
    </row>
    <row r="88" spans="1:15" ht="14.25" customHeight="1" x14ac:dyDescent="0.25">
      <c r="A88" s="212" t="s">
        <v>454</v>
      </c>
      <c r="B88" s="164">
        <v>92730</v>
      </c>
      <c r="C88" s="10" t="s">
        <v>39</v>
      </c>
      <c r="D88" s="11" t="s">
        <v>353</v>
      </c>
      <c r="E88" s="10" t="s">
        <v>5</v>
      </c>
      <c r="F88" s="6">
        <v>4.92</v>
      </c>
      <c r="G88" s="22">
        <v>78.819999999999993</v>
      </c>
      <c r="H88" s="22">
        <f t="shared" ref="H88:H89" si="49">TRUNC(G88*F88,2)</f>
        <v>387.79</v>
      </c>
      <c r="I88" s="46">
        <v>0.22670000000000001</v>
      </c>
      <c r="J88" s="22">
        <f t="shared" ref="J88:J89" si="50">TRUNC(H88*(1+I88),2)</f>
        <v>475.7</v>
      </c>
      <c r="K88" s="22">
        <v>11.07</v>
      </c>
      <c r="L88" s="22">
        <f t="shared" ref="L88:L89" si="51">TRUNC(F88*K88,2)</f>
        <v>54.46</v>
      </c>
      <c r="M88" s="46">
        <v>0.22670000000000001</v>
      </c>
      <c r="N88" s="22">
        <f t="shared" ref="N88:N89" si="52">TRUNC(L88*(1+M88),2)</f>
        <v>66.8</v>
      </c>
      <c r="O88" s="23">
        <f t="shared" ref="O88:O89" si="53">N88+J88</f>
        <v>542.5</v>
      </c>
    </row>
    <row r="89" spans="1:15" ht="14.25" customHeight="1" x14ac:dyDescent="0.25">
      <c r="A89" s="226" t="s">
        <v>455</v>
      </c>
      <c r="B89" s="164">
        <v>94730</v>
      </c>
      <c r="C89" s="164" t="s">
        <v>39</v>
      </c>
      <c r="D89" s="11" t="s">
        <v>354</v>
      </c>
      <c r="E89" s="10" t="s">
        <v>9</v>
      </c>
      <c r="F89" s="6">
        <v>9.15</v>
      </c>
      <c r="G89" s="22">
        <v>7.83</v>
      </c>
      <c r="H89" s="22">
        <f t="shared" si="49"/>
        <v>71.64</v>
      </c>
      <c r="I89" s="46">
        <v>0.22670000000000001</v>
      </c>
      <c r="J89" s="22">
        <f t="shared" si="50"/>
        <v>87.88</v>
      </c>
      <c r="K89" s="22">
        <v>2.21</v>
      </c>
      <c r="L89" s="22">
        <f t="shared" si="51"/>
        <v>20.22</v>
      </c>
      <c r="M89" s="46">
        <v>0.22670000000000001</v>
      </c>
      <c r="N89" s="22">
        <f t="shared" si="52"/>
        <v>24.8</v>
      </c>
      <c r="O89" s="23">
        <f t="shared" si="53"/>
        <v>112.67999999999999</v>
      </c>
    </row>
    <row r="90" spans="1:15" ht="14.25" customHeight="1" x14ac:dyDescent="0.25">
      <c r="A90" s="7"/>
      <c r="B90" s="7"/>
      <c r="C90" s="7"/>
      <c r="D90" s="8" t="s">
        <v>14</v>
      </c>
      <c r="E90" s="8"/>
      <c r="F90" s="8"/>
      <c r="G90" s="24"/>
      <c r="H90" s="24"/>
      <c r="I90" s="48"/>
      <c r="J90" s="24"/>
      <c r="K90" s="24"/>
      <c r="L90" s="24"/>
      <c r="M90" s="48"/>
      <c r="N90" s="24"/>
      <c r="O90" s="25">
        <f>SUM(O88:O89)</f>
        <v>655.17999999999995</v>
      </c>
    </row>
    <row r="91" spans="1:15" ht="14.25" customHeight="1" x14ac:dyDescent="0.25">
      <c r="A91" s="4" t="s">
        <v>456</v>
      </c>
      <c r="B91" s="4"/>
      <c r="C91" s="4"/>
      <c r="D91" s="15" t="s">
        <v>24</v>
      </c>
      <c r="E91" s="16"/>
      <c r="F91" s="16"/>
      <c r="G91" s="26"/>
      <c r="H91" s="26"/>
      <c r="I91" s="49"/>
      <c r="J91" s="26"/>
      <c r="K91" s="26"/>
      <c r="L91" s="26"/>
      <c r="M91" s="49"/>
      <c r="N91" s="26"/>
      <c r="O91" s="26"/>
    </row>
    <row r="92" spans="1:15" ht="14.25" customHeight="1" x14ac:dyDescent="0.25">
      <c r="A92" s="212" t="s">
        <v>457</v>
      </c>
      <c r="B92" s="164">
        <v>73070</v>
      </c>
      <c r="C92" s="212" t="s">
        <v>39</v>
      </c>
      <c r="D92" s="9" t="s">
        <v>392</v>
      </c>
      <c r="E92" s="10" t="s">
        <v>5</v>
      </c>
      <c r="F92" s="6">
        <v>4.92</v>
      </c>
      <c r="G92" s="22">
        <v>18.3</v>
      </c>
      <c r="H92" s="22">
        <f t="shared" ref="H92" si="54">TRUNC(G92*F92,2)</f>
        <v>90.03</v>
      </c>
      <c r="I92" s="46">
        <v>0.22670000000000001</v>
      </c>
      <c r="J92" s="22">
        <f t="shared" ref="J92" si="55">TRUNC(H92*(1+I92),2)</f>
        <v>110.43</v>
      </c>
      <c r="K92" s="22">
        <v>14.47</v>
      </c>
      <c r="L92" s="22">
        <f t="shared" ref="L92" si="56">TRUNC(F92*K92,2)</f>
        <v>71.19</v>
      </c>
      <c r="M92" s="46">
        <v>0.22670000000000001</v>
      </c>
      <c r="N92" s="22">
        <f t="shared" ref="N92" si="57">TRUNC(L92*(1+M92),2)</f>
        <v>87.32</v>
      </c>
      <c r="O92" s="23">
        <f>N92+J92</f>
        <v>197.75</v>
      </c>
    </row>
    <row r="93" spans="1:15" ht="14.25" customHeight="1" x14ac:dyDescent="0.25">
      <c r="A93" s="226" t="s">
        <v>458</v>
      </c>
      <c r="B93" s="213">
        <v>73071</v>
      </c>
      <c r="C93" s="213" t="s">
        <v>39</v>
      </c>
      <c r="D93" s="9" t="s">
        <v>393</v>
      </c>
      <c r="E93" s="10" t="s">
        <v>9</v>
      </c>
      <c r="F93" s="42">
        <v>9.15</v>
      </c>
      <c r="G93" s="22">
        <v>4.91</v>
      </c>
      <c r="H93" s="22">
        <f>TRUNC(G93*F93,2)</f>
        <v>44.92</v>
      </c>
      <c r="I93" s="46">
        <v>0.22670000000000001</v>
      </c>
      <c r="J93" s="22">
        <f>TRUNC(H93*(1+I93),2)</f>
        <v>55.1</v>
      </c>
      <c r="K93" s="22">
        <v>3.63</v>
      </c>
      <c r="L93" s="22">
        <f>TRUNC(F93*K93,2)</f>
        <v>33.21</v>
      </c>
      <c r="M93" s="46">
        <v>0.22670000000000001</v>
      </c>
      <c r="N93" s="22">
        <f>TRUNC(L93*(1+M93),2)</f>
        <v>40.729999999999997</v>
      </c>
      <c r="O93" s="23">
        <f>N93+J93</f>
        <v>95.83</v>
      </c>
    </row>
    <row r="94" spans="1:15" ht="14.25" customHeight="1" x14ac:dyDescent="0.25">
      <c r="A94" s="7"/>
      <c r="B94" s="7"/>
      <c r="C94" s="7"/>
      <c r="D94" s="8" t="s">
        <v>14</v>
      </c>
      <c r="E94" s="8"/>
      <c r="F94" s="8"/>
      <c r="G94" s="24"/>
      <c r="H94" s="24"/>
      <c r="I94" s="48"/>
      <c r="J94" s="24"/>
      <c r="K94" s="24"/>
      <c r="L94" s="24"/>
      <c r="M94" s="48"/>
      <c r="N94" s="24"/>
      <c r="O94" s="25">
        <f>SUM(O92:O93)</f>
        <v>293.58</v>
      </c>
    </row>
    <row r="95" spans="1:15" ht="14.25" customHeight="1" x14ac:dyDescent="0.25">
      <c r="A95" s="4" t="s">
        <v>459</v>
      </c>
      <c r="B95" s="4"/>
      <c r="C95" s="4"/>
      <c r="D95" s="15" t="s">
        <v>25</v>
      </c>
      <c r="E95" s="16"/>
      <c r="F95" s="16"/>
      <c r="G95" s="26"/>
      <c r="H95" s="26"/>
      <c r="I95" s="49"/>
      <c r="J95" s="26"/>
      <c r="K95" s="26"/>
      <c r="L95" s="26"/>
      <c r="M95" s="49"/>
      <c r="N95" s="26"/>
      <c r="O95" s="26"/>
    </row>
    <row r="96" spans="1:15" ht="14.25" customHeight="1" x14ac:dyDescent="0.25">
      <c r="A96" s="164" t="s">
        <v>460</v>
      </c>
      <c r="B96" s="164">
        <v>113012</v>
      </c>
      <c r="C96" s="164" t="s">
        <v>39</v>
      </c>
      <c r="D96" s="11" t="s">
        <v>355</v>
      </c>
      <c r="E96" s="10" t="s">
        <v>5</v>
      </c>
      <c r="F96" s="42">
        <v>0.36</v>
      </c>
      <c r="G96" s="22">
        <v>531.66999999999996</v>
      </c>
      <c r="H96" s="22">
        <f t="shared" ref="H96:H98" si="58">TRUNC(G96*F96,2)</f>
        <v>191.4</v>
      </c>
      <c r="I96" s="46">
        <v>0.22670000000000001</v>
      </c>
      <c r="J96" s="22">
        <f t="shared" ref="J96:J98" si="59">TRUNC(H96*(1+I96),2)</f>
        <v>234.79</v>
      </c>
      <c r="K96" s="22">
        <v>34.58</v>
      </c>
      <c r="L96" s="22">
        <f t="shared" ref="L96:L98" si="60">TRUNC(F96*K96,2)</f>
        <v>12.44</v>
      </c>
      <c r="M96" s="46">
        <v>0.22670000000000001</v>
      </c>
      <c r="N96" s="22">
        <f t="shared" ref="N96:N98" si="61">TRUNC(L96*(1+M96),2)</f>
        <v>15.26</v>
      </c>
      <c r="O96" s="23">
        <f t="shared" ref="O96:O98" si="62">N96+J96</f>
        <v>250.04999999999998</v>
      </c>
    </row>
    <row r="97" spans="1:15" ht="14.25" customHeight="1" x14ac:dyDescent="0.25">
      <c r="A97" s="164" t="s">
        <v>461</v>
      </c>
      <c r="B97" s="164">
        <v>113012</v>
      </c>
      <c r="C97" s="164" t="s">
        <v>39</v>
      </c>
      <c r="D97" s="11" t="s">
        <v>355</v>
      </c>
      <c r="E97" s="10" t="s">
        <v>5</v>
      </c>
      <c r="F97" s="42">
        <v>0.12</v>
      </c>
      <c r="G97" s="22">
        <v>531.66999999999996</v>
      </c>
      <c r="H97" s="22">
        <f t="shared" si="58"/>
        <v>63.8</v>
      </c>
      <c r="I97" s="46">
        <v>0.22670000000000001</v>
      </c>
      <c r="J97" s="22">
        <f t="shared" si="59"/>
        <v>78.260000000000005</v>
      </c>
      <c r="K97" s="22">
        <v>34.58</v>
      </c>
      <c r="L97" s="22">
        <f t="shared" si="60"/>
        <v>4.1399999999999997</v>
      </c>
      <c r="M97" s="46">
        <v>0.22670000000000001</v>
      </c>
      <c r="N97" s="22">
        <f t="shared" si="61"/>
        <v>5.07</v>
      </c>
      <c r="O97" s="23">
        <f t="shared" si="62"/>
        <v>83.330000000000013</v>
      </c>
    </row>
    <row r="98" spans="1:15" ht="14.25" customHeight="1" x14ac:dyDescent="0.25">
      <c r="A98" s="164" t="s">
        <v>462</v>
      </c>
      <c r="B98" s="164">
        <v>4543</v>
      </c>
      <c r="C98" s="164"/>
      <c r="D98" s="11" t="s">
        <v>356</v>
      </c>
      <c r="E98" s="164" t="s">
        <v>9</v>
      </c>
      <c r="F98" s="42">
        <v>5.52</v>
      </c>
      <c r="G98" s="22">
        <v>6.4</v>
      </c>
      <c r="H98" s="22">
        <f t="shared" si="58"/>
        <v>35.32</v>
      </c>
      <c r="I98" s="46">
        <v>0.22670000000000001</v>
      </c>
      <c r="J98" s="22">
        <f t="shared" si="59"/>
        <v>43.32</v>
      </c>
      <c r="K98" s="22">
        <v>5.53</v>
      </c>
      <c r="L98" s="22">
        <f t="shared" si="60"/>
        <v>30.52</v>
      </c>
      <c r="M98" s="46">
        <v>0.22670000000000001</v>
      </c>
      <c r="N98" s="22">
        <f t="shared" si="61"/>
        <v>37.43</v>
      </c>
      <c r="O98" s="23">
        <f t="shared" si="62"/>
        <v>80.75</v>
      </c>
    </row>
    <row r="99" spans="1:15" ht="14.25" customHeight="1" x14ac:dyDescent="0.25">
      <c r="A99" s="7"/>
      <c r="B99" s="7"/>
      <c r="C99" s="7"/>
      <c r="D99" s="8" t="s">
        <v>14</v>
      </c>
      <c r="E99" s="8"/>
      <c r="F99" s="8"/>
      <c r="G99" s="24"/>
      <c r="H99" s="24"/>
      <c r="I99" s="48"/>
      <c r="J99" s="24"/>
      <c r="K99" s="24"/>
      <c r="L99" s="24"/>
      <c r="M99" s="48"/>
      <c r="N99" s="88"/>
      <c r="O99" s="25">
        <f>SUM(O96:O98)</f>
        <v>414.13</v>
      </c>
    </row>
    <row r="100" spans="1:15" ht="14.25" customHeight="1" x14ac:dyDescent="0.25">
      <c r="A100" s="4" t="s">
        <v>463</v>
      </c>
      <c r="B100" s="4"/>
      <c r="C100" s="4"/>
      <c r="D100" s="15" t="s">
        <v>26</v>
      </c>
      <c r="E100" s="16"/>
      <c r="F100" s="16"/>
      <c r="G100" s="26"/>
      <c r="H100" s="26"/>
      <c r="I100" s="49"/>
      <c r="J100" s="26"/>
      <c r="K100" s="26"/>
      <c r="L100" s="26"/>
      <c r="M100" s="49"/>
      <c r="N100" s="89"/>
      <c r="O100" s="26"/>
    </row>
    <row r="101" spans="1:15" ht="14.25" customHeight="1" x14ac:dyDescent="0.25">
      <c r="A101" s="212" t="s">
        <v>464</v>
      </c>
      <c r="B101" s="164">
        <v>174505</v>
      </c>
      <c r="C101" s="164" t="s">
        <v>39</v>
      </c>
      <c r="D101" s="9" t="s">
        <v>308</v>
      </c>
      <c r="E101" s="10" t="s">
        <v>7</v>
      </c>
      <c r="F101" s="6">
        <v>1</v>
      </c>
      <c r="G101" s="22">
        <v>16.93</v>
      </c>
      <c r="H101" s="22">
        <f t="shared" ref="H101:H104" si="63">TRUNC(G101*F101,2)</f>
        <v>16.93</v>
      </c>
      <c r="I101" s="46">
        <v>0.22670000000000001</v>
      </c>
      <c r="J101" s="22">
        <f t="shared" ref="J101:J104" si="64">TRUNC(H101*(1+I101),2)</f>
        <v>20.76</v>
      </c>
      <c r="K101" s="22">
        <v>93.45</v>
      </c>
      <c r="L101" s="22">
        <f t="shared" ref="L101:L104" si="65">TRUNC(F101*K101,2)</f>
        <v>93.45</v>
      </c>
      <c r="M101" s="46">
        <v>0.22670000000000001</v>
      </c>
      <c r="N101" s="22">
        <f t="shared" ref="N101:N104" si="66">TRUNC(L101*(1+M101),2)</f>
        <v>114.63</v>
      </c>
      <c r="O101" s="23">
        <f t="shared" ref="O101:O104" si="67">N101+J101</f>
        <v>135.38999999999999</v>
      </c>
    </row>
    <row r="102" spans="1:15" ht="14.25" customHeight="1" x14ac:dyDescent="0.25">
      <c r="A102" s="226" t="s">
        <v>465</v>
      </c>
      <c r="B102" s="164">
        <v>174500</v>
      </c>
      <c r="C102" s="164" t="s">
        <v>39</v>
      </c>
      <c r="D102" s="9" t="s">
        <v>307</v>
      </c>
      <c r="E102" s="10" t="s">
        <v>7</v>
      </c>
      <c r="F102" s="6">
        <v>5</v>
      </c>
      <c r="G102" s="22">
        <v>23.43</v>
      </c>
      <c r="H102" s="22">
        <f t="shared" si="63"/>
        <v>117.15</v>
      </c>
      <c r="I102" s="46">
        <v>0.22670000000000001</v>
      </c>
      <c r="J102" s="22">
        <f t="shared" si="64"/>
        <v>143.69999999999999</v>
      </c>
      <c r="K102" s="22">
        <v>93.45</v>
      </c>
      <c r="L102" s="22">
        <f t="shared" si="65"/>
        <v>467.25</v>
      </c>
      <c r="M102" s="46">
        <v>0.22670000000000001</v>
      </c>
      <c r="N102" s="22">
        <f t="shared" si="66"/>
        <v>573.16999999999996</v>
      </c>
      <c r="O102" s="23">
        <f t="shared" si="67"/>
        <v>716.86999999999989</v>
      </c>
    </row>
    <row r="103" spans="1:15" ht="14.25" customHeight="1" x14ac:dyDescent="0.25">
      <c r="A103" s="226" t="s">
        <v>466</v>
      </c>
      <c r="B103" s="164">
        <v>17101</v>
      </c>
      <c r="C103" s="164" t="s">
        <v>39</v>
      </c>
      <c r="D103" s="9" t="s">
        <v>357</v>
      </c>
      <c r="E103" s="10" t="s">
        <v>9</v>
      </c>
      <c r="F103" s="42">
        <v>5.0999999999999996</v>
      </c>
      <c r="G103" s="22">
        <v>3.84</v>
      </c>
      <c r="H103" s="22">
        <f t="shared" si="63"/>
        <v>19.579999999999998</v>
      </c>
      <c r="I103" s="199">
        <v>0.22670000000000001</v>
      </c>
      <c r="J103" s="22">
        <f t="shared" si="64"/>
        <v>24.01</v>
      </c>
      <c r="K103" s="22">
        <v>4.67</v>
      </c>
      <c r="L103" s="22">
        <f t="shared" si="65"/>
        <v>23.81</v>
      </c>
      <c r="M103" s="46">
        <v>0.22670000000000001</v>
      </c>
      <c r="N103" s="22">
        <f t="shared" si="66"/>
        <v>29.2</v>
      </c>
      <c r="O103" s="23">
        <f t="shared" si="67"/>
        <v>53.21</v>
      </c>
    </row>
    <row r="104" spans="1:15" ht="14.25" customHeight="1" x14ac:dyDescent="0.25">
      <c r="A104" s="226" t="s">
        <v>467</v>
      </c>
      <c r="B104" s="164">
        <v>174103</v>
      </c>
      <c r="C104" s="164" t="s">
        <v>80</v>
      </c>
      <c r="D104" s="11" t="s">
        <v>569</v>
      </c>
      <c r="E104" s="164" t="s">
        <v>7</v>
      </c>
      <c r="F104" s="42">
        <v>1</v>
      </c>
      <c r="G104" s="43">
        <v>139.72</v>
      </c>
      <c r="H104" s="43">
        <f t="shared" si="63"/>
        <v>139.72</v>
      </c>
      <c r="I104" s="199">
        <v>0.22670000000000001</v>
      </c>
      <c r="J104" s="43">
        <f t="shared" si="64"/>
        <v>171.39</v>
      </c>
      <c r="K104" s="43">
        <v>28.02</v>
      </c>
      <c r="L104" s="43">
        <f t="shared" si="65"/>
        <v>28.02</v>
      </c>
      <c r="M104" s="199">
        <v>0.22670000000000001</v>
      </c>
      <c r="N104" s="43">
        <f t="shared" si="66"/>
        <v>34.369999999999997</v>
      </c>
      <c r="O104" s="44">
        <f t="shared" si="67"/>
        <v>205.76</v>
      </c>
    </row>
    <row r="105" spans="1:15" ht="14.25" customHeight="1" x14ac:dyDescent="0.25">
      <c r="A105" s="12"/>
      <c r="B105" s="12"/>
      <c r="C105" s="12"/>
      <c r="D105" s="13" t="s">
        <v>14</v>
      </c>
      <c r="E105" s="8"/>
      <c r="F105" s="8"/>
      <c r="G105" s="24"/>
      <c r="H105" s="24"/>
      <c r="I105" s="24"/>
      <c r="J105" s="24"/>
      <c r="K105" s="24"/>
      <c r="L105" s="24"/>
      <c r="M105" s="24"/>
      <c r="N105" s="24"/>
      <c r="O105" s="25">
        <f>SUM(O101:O104)</f>
        <v>1111.23</v>
      </c>
    </row>
    <row r="106" spans="1:15" ht="14.25" customHeight="1" x14ac:dyDescent="0.25">
      <c r="A106" s="4" t="s">
        <v>468</v>
      </c>
      <c r="B106" s="4"/>
      <c r="C106" s="4"/>
      <c r="D106" s="15" t="s">
        <v>174</v>
      </c>
      <c r="E106" s="16"/>
      <c r="F106" s="16"/>
      <c r="G106" s="26"/>
      <c r="H106" s="26"/>
      <c r="I106" s="26"/>
      <c r="J106" s="26"/>
      <c r="K106" s="26"/>
      <c r="L106" s="26"/>
      <c r="M106" s="26"/>
      <c r="N106" s="26"/>
      <c r="O106" s="26"/>
    </row>
    <row r="107" spans="1:15" ht="14.25" customHeight="1" x14ac:dyDescent="0.25">
      <c r="A107" s="212" t="s">
        <v>469</v>
      </c>
      <c r="B107" s="164" t="s">
        <v>506</v>
      </c>
      <c r="C107" s="164" t="s">
        <v>80</v>
      </c>
      <c r="D107" s="11" t="s">
        <v>566</v>
      </c>
      <c r="E107" s="164" t="s">
        <v>7</v>
      </c>
      <c r="F107" s="42">
        <v>1</v>
      </c>
      <c r="G107" s="43">
        <v>43.3</v>
      </c>
      <c r="H107" s="43">
        <f t="shared" ref="H107:H108" si="68">TRUNC(G107*F107,2)</f>
        <v>43.3</v>
      </c>
      <c r="I107" s="199">
        <v>0.22670000000000001</v>
      </c>
      <c r="J107" s="43">
        <f t="shared" ref="J107:J108" si="69">TRUNC(H107*(1+I107),2)</f>
        <v>53.11</v>
      </c>
      <c r="K107" s="43">
        <v>16.62</v>
      </c>
      <c r="L107" s="43">
        <f t="shared" ref="L107:L108" si="70">TRUNC(F107*K107,2)</f>
        <v>16.62</v>
      </c>
      <c r="M107" s="199">
        <v>0.22670000000000001</v>
      </c>
      <c r="N107" s="43">
        <f t="shared" ref="N107:N108" si="71">TRUNC(L107*(1+M107),2)</f>
        <v>20.38</v>
      </c>
      <c r="O107" s="44">
        <f t="shared" ref="O107:O108" si="72">N107+J107</f>
        <v>73.489999999999995</v>
      </c>
    </row>
    <row r="108" spans="1:15" ht="14.25" customHeight="1" x14ac:dyDescent="0.25">
      <c r="A108" s="226" t="s">
        <v>470</v>
      </c>
      <c r="B108" s="164" t="s">
        <v>337</v>
      </c>
      <c r="C108" s="164" t="s">
        <v>310</v>
      </c>
      <c r="D108" s="11" t="s">
        <v>190</v>
      </c>
      <c r="E108" s="164" t="s">
        <v>29</v>
      </c>
      <c r="F108" s="42">
        <v>1</v>
      </c>
      <c r="G108" s="43">
        <v>266.86</v>
      </c>
      <c r="H108" s="43">
        <f t="shared" si="68"/>
        <v>266.86</v>
      </c>
      <c r="I108" s="199">
        <v>0.22670000000000001</v>
      </c>
      <c r="J108" s="43">
        <f t="shared" si="69"/>
        <v>327.35000000000002</v>
      </c>
      <c r="K108" s="43">
        <v>180.53</v>
      </c>
      <c r="L108" s="43">
        <f t="shared" si="70"/>
        <v>180.53</v>
      </c>
      <c r="M108" s="199">
        <v>0.22670000000000001</v>
      </c>
      <c r="N108" s="43">
        <f t="shared" si="71"/>
        <v>221.45</v>
      </c>
      <c r="O108" s="44">
        <f t="shared" si="72"/>
        <v>548.79999999999995</v>
      </c>
    </row>
    <row r="109" spans="1:15" ht="14.25" customHeight="1" x14ac:dyDescent="0.25">
      <c r="A109" s="12"/>
      <c r="B109" s="12"/>
      <c r="C109" s="12"/>
      <c r="D109" s="13" t="s">
        <v>14</v>
      </c>
      <c r="E109" s="8"/>
      <c r="F109" s="8"/>
      <c r="G109" s="24"/>
      <c r="H109" s="24"/>
      <c r="I109" s="48"/>
      <c r="J109" s="24"/>
      <c r="K109" s="24"/>
      <c r="L109" s="24"/>
      <c r="M109" s="48"/>
      <c r="N109" s="24"/>
      <c r="O109" s="200">
        <f>SUM(O107:O108)</f>
        <v>622.29</v>
      </c>
    </row>
    <row r="110" spans="1:15" ht="14.25" customHeight="1" x14ac:dyDescent="0.25">
      <c r="A110" s="4" t="s">
        <v>471</v>
      </c>
      <c r="B110" s="4"/>
      <c r="C110" s="4"/>
      <c r="D110" s="15" t="s">
        <v>27</v>
      </c>
      <c r="E110" s="16"/>
      <c r="F110" s="16"/>
      <c r="G110" s="26"/>
      <c r="H110" s="26"/>
      <c r="I110" s="49"/>
      <c r="J110" s="26"/>
      <c r="K110" s="26"/>
      <c r="L110" s="26"/>
      <c r="M110" s="49"/>
      <c r="N110" s="26"/>
      <c r="O110" s="26"/>
    </row>
    <row r="111" spans="1:15" ht="14.25" customHeight="1" x14ac:dyDescent="0.25">
      <c r="A111" s="212" t="s">
        <v>472</v>
      </c>
      <c r="B111" s="14">
        <v>141256</v>
      </c>
      <c r="C111" s="14" t="s">
        <v>39</v>
      </c>
      <c r="D111" s="11" t="s">
        <v>358</v>
      </c>
      <c r="E111" s="10" t="s">
        <v>5</v>
      </c>
      <c r="F111" s="6">
        <v>22.24</v>
      </c>
      <c r="G111" s="22">
        <v>6.48</v>
      </c>
      <c r="H111" s="22">
        <f t="shared" ref="H111:H113" si="73">TRUNC(G111*F111,2)</f>
        <v>144.11000000000001</v>
      </c>
      <c r="I111" s="46">
        <v>0.22670000000000001</v>
      </c>
      <c r="J111" s="22">
        <f t="shared" ref="J111:J113" si="74">TRUNC(H111*(1+I111),2)</f>
        <v>176.77</v>
      </c>
      <c r="K111" s="22">
        <v>10.54</v>
      </c>
      <c r="L111" s="22">
        <f t="shared" ref="L111:L113" si="75">TRUNC(F111*K111,2)</f>
        <v>234.4</v>
      </c>
      <c r="M111" s="46">
        <v>0.22670000000000001</v>
      </c>
      <c r="N111" s="22">
        <f t="shared" ref="N111:N113" si="76">TRUNC(L111*(1+M111),2)</f>
        <v>287.52999999999997</v>
      </c>
      <c r="O111" s="23">
        <f>N111+J111</f>
        <v>464.29999999999995</v>
      </c>
    </row>
    <row r="112" spans="1:15" ht="14.25" customHeight="1" x14ac:dyDescent="0.25">
      <c r="A112" s="212" t="s">
        <v>473</v>
      </c>
      <c r="B112" s="14">
        <v>141216</v>
      </c>
      <c r="C112" s="14" t="s">
        <v>39</v>
      </c>
      <c r="D112" s="11" t="s">
        <v>28</v>
      </c>
      <c r="E112" s="10" t="s">
        <v>5</v>
      </c>
      <c r="F112" s="6">
        <v>4.92</v>
      </c>
      <c r="G112" s="22">
        <v>5.4</v>
      </c>
      <c r="H112" s="22">
        <f t="shared" si="73"/>
        <v>26.56</v>
      </c>
      <c r="I112" s="46">
        <v>0.22670000000000001</v>
      </c>
      <c r="J112" s="22">
        <f t="shared" si="74"/>
        <v>32.58</v>
      </c>
      <c r="K112" s="22">
        <v>8.2200000000000006</v>
      </c>
      <c r="L112" s="22">
        <f t="shared" si="75"/>
        <v>40.44</v>
      </c>
      <c r="M112" s="46">
        <v>0.22670000000000001</v>
      </c>
      <c r="N112" s="22">
        <f t="shared" si="76"/>
        <v>49.6</v>
      </c>
      <c r="O112" s="23">
        <f>N112+J112</f>
        <v>82.18</v>
      </c>
    </row>
    <row r="113" spans="1:15" ht="14.25" customHeight="1" x14ac:dyDescent="0.25">
      <c r="A113" s="226" t="s">
        <v>474</v>
      </c>
      <c r="B113" s="14">
        <v>141331</v>
      </c>
      <c r="C113" s="14" t="s">
        <v>39</v>
      </c>
      <c r="D113" s="11" t="s">
        <v>389</v>
      </c>
      <c r="E113" s="10" t="s">
        <v>5</v>
      </c>
      <c r="F113" s="6">
        <v>2.46</v>
      </c>
      <c r="G113" s="22">
        <v>12.92</v>
      </c>
      <c r="H113" s="22">
        <f t="shared" si="73"/>
        <v>31.78</v>
      </c>
      <c r="I113" s="46">
        <v>0.22670000000000001</v>
      </c>
      <c r="J113" s="22">
        <f t="shared" si="74"/>
        <v>38.979999999999997</v>
      </c>
      <c r="K113" s="22">
        <v>14.15</v>
      </c>
      <c r="L113" s="22">
        <f t="shared" si="75"/>
        <v>34.799999999999997</v>
      </c>
      <c r="M113" s="46">
        <v>0.22670000000000001</v>
      </c>
      <c r="N113" s="22">
        <f t="shared" si="76"/>
        <v>42.68</v>
      </c>
      <c r="O113" s="23">
        <f>N113+J113</f>
        <v>81.66</v>
      </c>
    </row>
    <row r="114" spans="1:15" ht="14.25" customHeight="1" x14ac:dyDescent="0.25">
      <c r="A114" s="7"/>
      <c r="B114" s="7"/>
      <c r="C114" s="7"/>
      <c r="D114" s="8" t="s">
        <v>14</v>
      </c>
      <c r="E114" s="8"/>
      <c r="F114" s="8"/>
      <c r="G114" s="24"/>
      <c r="H114" s="24"/>
      <c r="I114" s="48"/>
      <c r="J114" s="24"/>
      <c r="K114" s="24"/>
      <c r="L114" s="24"/>
      <c r="M114" s="48"/>
      <c r="N114" s="24"/>
      <c r="O114" s="25">
        <f>SUM(O111:O113)</f>
        <v>628.14</v>
      </c>
    </row>
    <row r="115" spans="1:15" ht="14.25" customHeight="1" x14ac:dyDescent="0.25">
      <c r="A115" s="214"/>
      <c r="B115" s="214"/>
      <c r="C115" s="214"/>
      <c r="D115" s="215" t="s">
        <v>368</v>
      </c>
      <c r="E115" s="215"/>
      <c r="F115" s="215"/>
      <c r="G115" s="216"/>
      <c r="H115" s="216"/>
      <c r="I115" s="217"/>
      <c r="J115" s="216"/>
      <c r="K115" s="216"/>
      <c r="L115" s="216"/>
      <c r="M115" s="217"/>
      <c r="N115" s="216"/>
      <c r="O115" s="218">
        <f>SUM(O78+O82+O86+O90+O94+O99+O105+O109+O114)</f>
        <v>4683.16</v>
      </c>
    </row>
    <row r="116" spans="1:15" ht="14.25" customHeight="1" x14ac:dyDescent="0.25">
      <c r="A116" s="236"/>
      <c r="B116" s="231"/>
      <c r="C116" s="231"/>
      <c r="D116" s="232"/>
      <c r="E116" s="232"/>
      <c r="F116" s="232"/>
      <c r="G116" s="233"/>
      <c r="H116" s="233"/>
      <c r="I116" s="234"/>
      <c r="J116" s="233"/>
      <c r="K116" s="233"/>
      <c r="L116" s="233"/>
      <c r="M116" s="234"/>
      <c r="N116" s="233"/>
      <c r="O116" s="235"/>
    </row>
    <row r="117" spans="1:15" ht="14.25" customHeight="1" x14ac:dyDescent="0.25">
      <c r="A117" s="297" t="s">
        <v>475</v>
      </c>
      <c r="B117" s="298"/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9"/>
    </row>
    <row r="118" spans="1:15" x14ac:dyDescent="0.25">
      <c r="A118" s="4" t="s">
        <v>20</v>
      </c>
      <c r="B118" s="4"/>
      <c r="C118" s="4"/>
      <c r="D118" s="16" t="s">
        <v>15</v>
      </c>
      <c r="E118" s="16"/>
      <c r="F118" s="16"/>
      <c r="G118" s="26"/>
      <c r="H118" s="26"/>
      <c r="I118" s="49"/>
      <c r="J118" s="26"/>
      <c r="K118" s="26"/>
      <c r="L118" s="26"/>
      <c r="M118" s="49"/>
      <c r="N118" s="26"/>
      <c r="O118" s="26"/>
    </row>
    <row r="119" spans="1:15" x14ac:dyDescent="0.25">
      <c r="A119" s="212" t="s">
        <v>476</v>
      </c>
      <c r="B119" s="164">
        <v>22133</v>
      </c>
      <c r="C119" s="164" t="s">
        <v>39</v>
      </c>
      <c r="D119" s="1" t="s">
        <v>359</v>
      </c>
      <c r="E119" s="10" t="s">
        <v>5</v>
      </c>
      <c r="F119" s="42">
        <v>5.17</v>
      </c>
      <c r="G119" s="22">
        <v>0</v>
      </c>
      <c r="H119" s="22">
        <f t="shared" ref="H119:H120" si="77">TRUNC(G119*F119,2)</f>
        <v>0</v>
      </c>
      <c r="I119" s="46">
        <v>0.22670000000000001</v>
      </c>
      <c r="J119" s="22">
        <f t="shared" ref="J119:J120" si="78">TRUNC(H119*(1+I119),2)</f>
        <v>0</v>
      </c>
      <c r="K119" s="22">
        <v>8.9600000000000009</v>
      </c>
      <c r="L119" s="22">
        <f t="shared" ref="L119:L120" si="79">TRUNC(F119*K119,2)</f>
        <v>46.32</v>
      </c>
      <c r="M119" s="46">
        <v>0.22670000000000001</v>
      </c>
      <c r="N119" s="22">
        <f t="shared" ref="N119:N120" si="80">TRUNC(L119*(1+M119),2)</f>
        <v>56.82</v>
      </c>
      <c r="O119" s="23">
        <f>N119+J119</f>
        <v>56.82</v>
      </c>
    </row>
    <row r="120" spans="1:15" x14ac:dyDescent="0.25">
      <c r="A120" s="226" t="s">
        <v>477</v>
      </c>
      <c r="B120" s="164">
        <v>22164</v>
      </c>
      <c r="C120" s="164" t="s">
        <v>39</v>
      </c>
      <c r="D120" s="1" t="s">
        <v>361</v>
      </c>
      <c r="E120" s="10" t="s">
        <v>5</v>
      </c>
      <c r="F120" s="6">
        <v>1.68</v>
      </c>
      <c r="G120" s="22">
        <v>0</v>
      </c>
      <c r="H120" s="22">
        <f t="shared" si="77"/>
        <v>0</v>
      </c>
      <c r="I120" s="46">
        <v>0.22670000000000001</v>
      </c>
      <c r="J120" s="22">
        <f t="shared" si="78"/>
        <v>0</v>
      </c>
      <c r="K120" s="22">
        <v>12.98</v>
      </c>
      <c r="L120" s="22">
        <f t="shared" si="79"/>
        <v>21.8</v>
      </c>
      <c r="M120" s="46">
        <v>0.22670000000000001</v>
      </c>
      <c r="N120" s="22">
        <f t="shared" si="80"/>
        <v>26.74</v>
      </c>
      <c r="O120" s="23">
        <f>N120+J120</f>
        <v>26.74</v>
      </c>
    </row>
    <row r="121" spans="1:15" x14ac:dyDescent="0.25">
      <c r="A121" s="7"/>
      <c r="B121" s="7"/>
      <c r="C121" s="7"/>
      <c r="D121" s="8" t="s">
        <v>14</v>
      </c>
      <c r="E121" s="8"/>
      <c r="F121" s="8"/>
      <c r="G121" s="24"/>
      <c r="H121" s="24"/>
      <c r="I121" s="47"/>
      <c r="J121" s="24"/>
      <c r="K121" s="24"/>
      <c r="L121" s="24"/>
      <c r="M121" s="47"/>
      <c r="N121" s="24"/>
      <c r="O121" s="25">
        <f>SUM(O119:O120)</f>
        <v>83.56</v>
      </c>
    </row>
    <row r="122" spans="1:15" x14ac:dyDescent="0.25">
      <c r="A122" s="4" t="s">
        <v>21</v>
      </c>
      <c r="B122" s="4"/>
      <c r="C122" s="4"/>
      <c r="D122" s="16" t="s">
        <v>17</v>
      </c>
      <c r="E122" s="16"/>
      <c r="F122" s="16"/>
      <c r="G122" s="26"/>
      <c r="H122" s="26"/>
      <c r="I122" s="49"/>
      <c r="J122" s="26"/>
      <c r="K122" s="26"/>
      <c r="L122" s="26"/>
      <c r="M122" s="49"/>
      <c r="N122" s="26"/>
      <c r="O122" s="26"/>
    </row>
    <row r="123" spans="1:15" x14ac:dyDescent="0.25">
      <c r="A123" s="212" t="s">
        <v>478</v>
      </c>
      <c r="B123" s="164">
        <v>62261</v>
      </c>
      <c r="C123" s="164" t="s">
        <v>39</v>
      </c>
      <c r="D123" s="9" t="s">
        <v>572</v>
      </c>
      <c r="E123" s="10" t="s">
        <v>5</v>
      </c>
      <c r="F123" s="6">
        <v>2</v>
      </c>
      <c r="G123" s="22">
        <v>54.22</v>
      </c>
      <c r="H123" s="22">
        <f t="shared" ref="H123" si="81">TRUNC(G123*F123,2)</f>
        <v>108.44</v>
      </c>
      <c r="I123" s="46">
        <v>0.22670000000000001</v>
      </c>
      <c r="J123" s="22">
        <f t="shared" ref="J123" si="82">TRUNC(H123*(1+I123),2)</f>
        <v>133.02000000000001</v>
      </c>
      <c r="K123" s="22">
        <v>33.549999999999997</v>
      </c>
      <c r="L123" s="22">
        <f>TRUNC(F123*K123,2)</f>
        <v>67.099999999999994</v>
      </c>
      <c r="M123" s="46">
        <v>0.22670000000000001</v>
      </c>
      <c r="N123" s="22">
        <f t="shared" ref="N123" si="83">TRUNC(L123*(1+M123),2)</f>
        <v>82.31</v>
      </c>
      <c r="O123" s="23">
        <f>N123+J123</f>
        <v>215.33</v>
      </c>
    </row>
    <row r="124" spans="1:15" x14ac:dyDescent="0.25">
      <c r="A124" s="7"/>
      <c r="B124" s="7"/>
      <c r="C124" s="7"/>
      <c r="D124" s="8" t="s">
        <v>14</v>
      </c>
      <c r="E124" s="8"/>
      <c r="F124" s="8"/>
      <c r="G124" s="24"/>
      <c r="H124" s="24"/>
      <c r="I124" s="48"/>
      <c r="J124" s="24"/>
      <c r="K124" s="24"/>
      <c r="L124" s="24"/>
      <c r="M124" s="48"/>
      <c r="N124" s="24"/>
      <c r="O124" s="25">
        <f>SUM(O123:O123)</f>
        <v>215.33</v>
      </c>
    </row>
    <row r="125" spans="1:15" x14ac:dyDescent="0.25">
      <c r="A125" s="4" t="s">
        <v>22</v>
      </c>
      <c r="B125" s="4"/>
      <c r="C125" s="4"/>
      <c r="D125" s="15" t="s">
        <v>19</v>
      </c>
      <c r="E125" s="16"/>
      <c r="F125" s="16"/>
      <c r="G125" s="26"/>
      <c r="H125" s="26"/>
      <c r="I125" s="49"/>
      <c r="J125" s="26"/>
      <c r="K125" s="26"/>
      <c r="L125" s="26"/>
      <c r="M125" s="49"/>
      <c r="N125" s="26"/>
      <c r="O125" s="26"/>
    </row>
    <row r="126" spans="1:15" ht="30" x14ac:dyDescent="0.25">
      <c r="A126" s="164" t="s">
        <v>479</v>
      </c>
      <c r="B126" s="164">
        <v>101091</v>
      </c>
      <c r="C126" s="164" t="s">
        <v>39</v>
      </c>
      <c r="D126" s="11" t="s">
        <v>41</v>
      </c>
      <c r="E126" s="10" t="s">
        <v>5</v>
      </c>
      <c r="F126" s="6">
        <v>5.0999999999999996</v>
      </c>
      <c r="G126" s="22">
        <v>3.9</v>
      </c>
      <c r="H126" s="22">
        <f t="shared" ref="H126:H127" si="84">TRUNC(G126*F126,2)</f>
        <v>19.89</v>
      </c>
      <c r="I126" s="46">
        <v>0.22670000000000001</v>
      </c>
      <c r="J126" s="22">
        <f t="shared" ref="J126:J127" si="85">TRUNC(H126*(1+I126),2)</f>
        <v>24.39</v>
      </c>
      <c r="K126" s="22">
        <v>18.61</v>
      </c>
      <c r="L126" s="22">
        <f t="shared" ref="L126:L127" si="86">TRUNC(F126*K126,2)</f>
        <v>94.91</v>
      </c>
      <c r="M126" s="46">
        <v>0.22670000000000001</v>
      </c>
      <c r="N126" s="22">
        <f t="shared" ref="N126:N127" si="87">TRUNC(L126*(1+M126),2)</f>
        <v>116.42</v>
      </c>
      <c r="O126" s="23">
        <f t="shared" ref="O126:O127" si="88">N126+J126</f>
        <v>140.81</v>
      </c>
    </row>
    <row r="127" spans="1:15" x14ac:dyDescent="0.25">
      <c r="A127" s="164" t="s">
        <v>480</v>
      </c>
      <c r="B127" s="164">
        <v>141212</v>
      </c>
      <c r="C127" s="164"/>
      <c r="D127" s="11" t="s">
        <v>391</v>
      </c>
      <c r="E127" s="10" t="s">
        <v>5</v>
      </c>
      <c r="F127" s="6">
        <v>22.5</v>
      </c>
      <c r="G127" s="22">
        <v>9.08</v>
      </c>
      <c r="H127" s="22">
        <f t="shared" si="84"/>
        <v>204.3</v>
      </c>
      <c r="I127" s="46">
        <v>0.22670000000000001</v>
      </c>
      <c r="J127" s="22">
        <f t="shared" si="85"/>
        <v>250.61</v>
      </c>
      <c r="K127" s="22">
        <v>11.6</v>
      </c>
      <c r="L127" s="22">
        <f t="shared" si="86"/>
        <v>261</v>
      </c>
      <c r="M127" s="46">
        <v>0.22670000000000001</v>
      </c>
      <c r="N127" s="22">
        <f t="shared" si="87"/>
        <v>320.16000000000003</v>
      </c>
      <c r="O127" s="23">
        <f t="shared" si="88"/>
        <v>570.77</v>
      </c>
    </row>
    <row r="128" spans="1:15" x14ac:dyDescent="0.25">
      <c r="A128" s="7"/>
      <c r="B128" s="7"/>
      <c r="C128" s="7"/>
      <c r="D128" s="8" t="s">
        <v>14</v>
      </c>
      <c r="E128" s="8"/>
      <c r="F128" s="8"/>
      <c r="G128" s="24"/>
      <c r="H128" s="24"/>
      <c r="I128" s="48"/>
      <c r="J128" s="24"/>
      <c r="K128" s="24"/>
      <c r="L128" s="24"/>
      <c r="M128" s="48"/>
      <c r="N128" s="24"/>
      <c r="O128" s="25">
        <f>SUM(O126:O127)</f>
        <v>711.57999999999993</v>
      </c>
    </row>
    <row r="129" spans="1:55" x14ac:dyDescent="0.25">
      <c r="A129" s="4" t="s">
        <v>481</v>
      </c>
      <c r="B129" s="4"/>
      <c r="C129" s="4"/>
      <c r="D129" s="15" t="s">
        <v>23</v>
      </c>
      <c r="E129" s="16"/>
      <c r="F129" s="16"/>
      <c r="G129" s="26"/>
      <c r="H129" s="26"/>
      <c r="I129" s="49"/>
      <c r="J129" s="26"/>
      <c r="K129" s="26"/>
      <c r="L129" s="26"/>
      <c r="M129" s="49"/>
      <c r="N129" s="26"/>
      <c r="O129" s="26"/>
    </row>
    <row r="130" spans="1:55" x14ac:dyDescent="0.25">
      <c r="A130" s="212" t="s">
        <v>482</v>
      </c>
      <c r="B130" s="164">
        <v>92490</v>
      </c>
      <c r="C130" s="164" t="s">
        <v>39</v>
      </c>
      <c r="D130" s="11" t="s">
        <v>362</v>
      </c>
      <c r="E130" s="164" t="s">
        <v>5</v>
      </c>
      <c r="F130" s="42">
        <v>5.17</v>
      </c>
      <c r="G130" s="43">
        <v>82.68</v>
      </c>
      <c r="H130" s="43">
        <f t="shared" ref="H130" si="89">TRUNC(G130*F130,2)</f>
        <v>427.45</v>
      </c>
      <c r="I130" s="199">
        <v>0.22670000000000001</v>
      </c>
      <c r="J130" s="43">
        <f t="shared" ref="J130" si="90">TRUNC(H130*(1+I130),2)</f>
        <v>524.35</v>
      </c>
      <c r="K130" s="43">
        <v>9.5399999999999991</v>
      </c>
      <c r="L130" s="43">
        <f t="shared" ref="L130" si="91">TRUNC(F130*K130,2)</f>
        <v>49.32</v>
      </c>
      <c r="M130" s="199">
        <v>0.22670000000000001</v>
      </c>
      <c r="N130" s="43">
        <f t="shared" ref="N130" si="92">TRUNC(L130*(1+M130),2)</f>
        <v>60.5</v>
      </c>
      <c r="O130" s="44">
        <f t="shared" ref="O130" si="93">N130+J130</f>
        <v>584.85</v>
      </c>
    </row>
    <row r="131" spans="1:55" x14ac:dyDescent="0.25">
      <c r="A131" s="226" t="s">
        <v>483</v>
      </c>
      <c r="B131" s="164">
        <v>92490</v>
      </c>
      <c r="C131" s="164" t="s">
        <v>39</v>
      </c>
      <c r="D131" s="222" t="s">
        <v>571</v>
      </c>
      <c r="E131" s="164" t="s">
        <v>5</v>
      </c>
      <c r="F131" s="6">
        <v>1</v>
      </c>
      <c r="G131" s="43">
        <v>82.68</v>
      </c>
      <c r="H131" s="22">
        <f t="shared" ref="H131" si="94">TRUNC(G131*F131,2)</f>
        <v>82.68</v>
      </c>
      <c r="I131" s="46">
        <v>0.22670000000000001</v>
      </c>
      <c r="J131" s="22">
        <f t="shared" ref="J131" si="95">TRUNC(H131*(1+I131),2)</f>
        <v>101.42</v>
      </c>
      <c r="K131" s="43">
        <v>9.5399999999999991</v>
      </c>
      <c r="L131" s="22">
        <f t="shared" ref="L131" si="96">TRUNC(F131*K131,2)</f>
        <v>9.5399999999999991</v>
      </c>
      <c r="M131" s="46">
        <v>0.22670000000000001</v>
      </c>
      <c r="N131" s="22">
        <f t="shared" ref="N131" si="97">TRUNC(L131*(1+M131),2)</f>
        <v>11.7</v>
      </c>
      <c r="O131" s="23">
        <f t="shared" ref="O131" si="98">N131+J131</f>
        <v>113.12</v>
      </c>
    </row>
    <row r="132" spans="1:55" x14ac:dyDescent="0.25">
      <c r="A132" s="7"/>
      <c r="B132" s="7"/>
      <c r="C132" s="7"/>
      <c r="D132" s="8" t="s">
        <v>14</v>
      </c>
      <c r="E132" s="8"/>
      <c r="F132" s="8"/>
      <c r="G132" s="24"/>
      <c r="H132" s="24"/>
      <c r="I132" s="48"/>
      <c r="J132" s="24"/>
      <c r="K132" s="24"/>
      <c r="L132" s="24"/>
      <c r="M132" s="48"/>
      <c r="N132" s="24"/>
      <c r="O132" s="25">
        <f>SUM(O130:O131)</f>
        <v>697.97</v>
      </c>
    </row>
    <row r="133" spans="1:55" x14ac:dyDescent="0.25">
      <c r="A133" s="4" t="s">
        <v>484</v>
      </c>
      <c r="B133" s="4"/>
      <c r="C133" s="4"/>
      <c r="D133" s="15" t="s">
        <v>24</v>
      </c>
      <c r="E133" s="16"/>
      <c r="F133" s="16"/>
      <c r="G133" s="26"/>
      <c r="H133" s="26"/>
      <c r="I133" s="49"/>
      <c r="J133" s="26"/>
      <c r="K133" s="26"/>
      <c r="L133" s="26"/>
      <c r="M133" s="49"/>
      <c r="N133" s="26"/>
      <c r="O133" s="26"/>
    </row>
    <row r="134" spans="1:55" ht="17.25" customHeight="1" x14ac:dyDescent="0.25">
      <c r="A134" s="212" t="s">
        <v>485</v>
      </c>
      <c r="B134" s="164">
        <v>73200</v>
      </c>
      <c r="C134" s="212" t="s">
        <v>39</v>
      </c>
      <c r="D134" s="11" t="s">
        <v>397</v>
      </c>
      <c r="E134" s="10" t="s">
        <v>5</v>
      </c>
      <c r="F134" s="6">
        <v>5.17</v>
      </c>
      <c r="G134" s="22">
        <v>71.400000000000006</v>
      </c>
      <c r="H134" s="22">
        <f t="shared" ref="H134" si="99">TRUNC(G134*F134,2)</f>
        <v>369.13</v>
      </c>
      <c r="I134" s="46">
        <v>0.22670000000000001</v>
      </c>
      <c r="J134" s="22">
        <f t="shared" ref="J134" si="100">TRUNC(H134*(1+I134),2)</f>
        <v>452.81</v>
      </c>
      <c r="K134" s="22">
        <v>0</v>
      </c>
      <c r="L134" s="22">
        <f t="shared" ref="L134" si="101">TRUNC(F134*K134,2)</f>
        <v>0</v>
      </c>
      <c r="M134" s="46">
        <v>0.22670000000000001</v>
      </c>
      <c r="N134" s="22">
        <f t="shared" ref="N134" si="102">TRUNC(L134*(1+M134),2)</f>
        <v>0</v>
      </c>
      <c r="O134" s="23">
        <f>N134+J134</f>
        <v>452.81</v>
      </c>
    </row>
    <row r="135" spans="1:55" x14ac:dyDescent="0.25">
      <c r="A135" s="7"/>
      <c r="B135" s="7"/>
      <c r="C135" s="7"/>
      <c r="D135" s="8" t="s">
        <v>14</v>
      </c>
      <c r="E135" s="8"/>
      <c r="F135" s="8"/>
      <c r="G135" s="24"/>
      <c r="H135" s="24"/>
      <c r="I135" s="48"/>
      <c r="J135" s="24"/>
      <c r="K135" s="24"/>
      <c r="L135" s="24"/>
      <c r="M135" s="48"/>
      <c r="N135" s="24"/>
      <c r="O135" s="25">
        <f>SUM(O134:O134)</f>
        <v>452.81</v>
      </c>
    </row>
    <row r="136" spans="1:55" x14ac:dyDescent="0.25">
      <c r="A136" s="4" t="s">
        <v>486</v>
      </c>
      <c r="B136" s="4"/>
      <c r="C136" s="4"/>
      <c r="D136" s="15" t="s">
        <v>25</v>
      </c>
      <c r="E136" s="16"/>
      <c r="F136" s="16"/>
      <c r="G136" s="26"/>
      <c r="H136" s="26"/>
      <c r="I136" s="49"/>
      <c r="J136" s="26"/>
      <c r="K136" s="26"/>
      <c r="L136" s="26"/>
      <c r="M136" s="49"/>
      <c r="N136" s="26"/>
      <c r="O136" s="26"/>
    </row>
    <row r="137" spans="1:55" s="45" customFormat="1" x14ac:dyDescent="0.25">
      <c r="A137" s="164" t="s">
        <v>487</v>
      </c>
      <c r="B137" s="164">
        <v>4543</v>
      </c>
      <c r="C137" s="164" t="s">
        <v>39</v>
      </c>
      <c r="D137" s="11" t="s">
        <v>363</v>
      </c>
      <c r="E137" s="164" t="s">
        <v>9</v>
      </c>
      <c r="F137" s="42">
        <v>5.52</v>
      </c>
      <c r="G137" s="22">
        <v>6.4</v>
      </c>
      <c r="H137" s="22">
        <f t="shared" ref="H137:H139" si="103">TRUNC(G137*F137,2)</f>
        <v>35.32</v>
      </c>
      <c r="I137" s="46">
        <v>0.22670000000000001</v>
      </c>
      <c r="J137" s="22">
        <f t="shared" ref="J137:J139" si="104">TRUNC(H137*(1+I137),2)</f>
        <v>43.32</v>
      </c>
      <c r="K137" s="22">
        <v>6.9</v>
      </c>
      <c r="L137" s="22">
        <f t="shared" ref="L137:L139" si="105">TRUNC(F137*K137,2)</f>
        <v>38.08</v>
      </c>
      <c r="M137" s="46">
        <v>0.22670000000000001</v>
      </c>
      <c r="N137" s="22">
        <f t="shared" ref="N137:N139" si="106">TRUNC(L137*(1+M137),2)</f>
        <v>46.71</v>
      </c>
      <c r="O137" s="23">
        <f t="shared" ref="O137:O139" si="107">N137+J137</f>
        <v>90.03</v>
      </c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</row>
    <row r="138" spans="1:55" s="45" customFormat="1" x14ac:dyDescent="0.25">
      <c r="A138" s="164" t="s">
        <v>488</v>
      </c>
      <c r="B138" s="164">
        <v>131102</v>
      </c>
      <c r="C138" s="164" t="s">
        <v>39</v>
      </c>
      <c r="D138" s="11" t="s">
        <v>394</v>
      </c>
      <c r="E138" s="10" t="s">
        <v>5</v>
      </c>
      <c r="F138" s="42">
        <v>0.32</v>
      </c>
      <c r="G138" s="22">
        <v>71</v>
      </c>
      <c r="H138" s="22">
        <f t="shared" si="103"/>
        <v>22.72</v>
      </c>
      <c r="I138" s="46">
        <v>0.22670000000000001</v>
      </c>
      <c r="J138" s="22">
        <f t="shared" si="104"/>
        <v>27.87</v>
      </c>
      <c r="K138" s="22">
        <v>49.38</v>
      </c>
      <c r="L138" s="22">
        <f t="shared" si="105"/>
        <v>15.8</v>
      </c>
      <c r="M138" s="46">
        <v>0.22670000000000001</v>
      </c>
      <c r="N138" s="22">
        <f t="shared" si="106"/>
        <v>19.38</v>
      </c>
      <c r="O138" s="23">
        <f t="shared" si="107"/>
        <v>47.25</v>
      </c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</row>
    <row r="139" spans="1:55" x14ac:dyDescent="0.25">
      <c r="A139" s="164" t="s">
        <v>489</v>
      </c>
      <c r="B139" s="164">
        <v>113010</v>
      </c>
      <c r="C139" s="164"/>
      <c r="D139" s="11" t="s">
        <v>364</v>
      </c>
      <c r="E139" s="164" t="s">
        <v>5</v>
      </c>
      <c r="F139" s="42">
        <v>0.32</v>
      </c>
      <c r="G139" s="22">
        <v>320.67</v>
      </c>
      <c r="H139" s="22">
        <f t="shared" si="103"/>
        <v>102.61</v>
      </c>
      <c r="I139" s="46">
        <v>0.22670000000000001</v>
      </c>
      <c r="J139" s="22">
        <f t="shared" si="104"/>
        <v>125.87</v>
      </c>
      <c r="K139" s="22">
        <v>30.97</v>
      </c>
      <c r="L139" s="22">
        <f t="shared" si="105"/>
        <v>9.91</v>
      </c>
      <c r="M139" s="46">
        <v>0.22670000000000001</v>
      </c>
      <c r="N139" s="22">
        <f t="shared" si="106"/>
        <v>12.15</v>
      </c>
      <c r="O139" s="23">
        <f t="shared" si="107"/>
        <v>138.02000000000001</v>
      </c>
    </row>
    <row r="140" spans="1:55" x14ac:dyDescent="0.25">
      <c r="A140" s="7"/>
      <c r="B140" s="7"/>
      <c r="C140" s="7"/>
      <c r="D140" s="8" t="s">
        <v>14</v>
      </c>
      <c r="E140" s="8"/>
      <c r="F140" s="8"/>
      <c r="G140" s="24"/>
      <c r="H140" s="24"/>
      <c r="I140" s="48"/>
      <c r="J140" s="24"/>
      <c r="K140" s="24"/>
      <c r="L140" s="24"/>
      <c r="M140" s="48"/>
      <c r="N140" s="88"/>
      <c r="O140" s="25">
        <f>SUM(O137:O139)</f>
        <v>275.3</v>
      </c>
    </row>
    <row r="141" spans="1:55" x14ac:dyDescent="0.25">
      <c r="A141" s="4" t="s">
        <v>490</v>
      </c>
      <c r="B141" s="4"/>
      <c r="C141" s="4"/>
      <c r="D141" s="15" t="s">
        <v>26</v>
      </c>
      <c r="E141" s="16"/>
      <c r="F141" s="16"/>
      <c r="G141" s="26"/>
      <c r="H141" s="26"/>
      <c r="I141" s="49"/>
      <c r="J141" s="26"/>
      <c r="K141" s="26"/>
      <c r="L141" s="26"/>
      <c r="M141" s="49"/>
      <c r="N141" s="89"/>
      <c r="O141" s="26"/>
    </row>
    <row r="142" spans="1:55" x14ac:dyDescent="0.25">
      <c r="A142" s="212" t="s">
        <v>491</v>
      </c>
      <c r="B142" s="164">
        <v>174505</v>
      </c>
      <c r="C142" s="164" t="s">
        <v>39</v>
      </c>
      <c r="D142" s="9" t="s">
        <v>308</v>
      </c>
      <c r="E142" s="10" t="s">
        <v>7</v>
      </c>
      <c r="F142" s="6">
        <v>1</v>
      </c>
      <c r="G142" s="22">
        <v>16.93</v>
      </c>
      <c r="H142" s="22">
        <f t="shared" ref="H142:H144" si="108">TRUNC(G142*F142,2)</f>
        <v>16.93</v>
      </c>
      <c r="I142" s="46">
        <v>0.22670000000000001</v>
      </c>
      <c r="J142" s="22">
        <f t="shared" ref="J142:J144" si="109">TRUNC(H142*(1+I142),2)</f>
        <v>20.76</v>
      </c>
      <c r="K142" s="22">
        <v>93.45</v>
      </c>
      <c r="L142" s="22">
        <f t="shared" ref="L142:L144" si="110">TRUNC(F142*K142,2)</f>
        <v>93.45</v>
      </c>
      <c r="M142" s="46">
        <v>0.22670000000000001</v>
      </c>
      <c r="N142" s="22">
        <f t="shared" ref="N142:N144" si="111">TRUNC(L142*(1+M142),2)</f>
        <v>114.63</v>
      </c>
      <c r="O142" s="23">
        <f t="shared" ref="O142:O144" si="112">N142+J142</f>
        <v>135.38999999999999</v>
      </c>
    </row>
    <row r="143" spans="1:55" x14ac:dyDescent="0.25">
      <c r="A143" s="226" t="s">
        <v>492</v>
      </c>
      <c r="B143" s="164">
        <v>174500</v>
      </c>
      <c r="C143" s="164" t="s">
        <v>39</v>
      </c>
      <c r="D143" s="9" t="s">
        <v>307</v>
      </c>
      <c r="E143" s="10" t="s">
        <v>7</v>
      </c>
      <c r="F143" s="6">
        <v>3</v>
      </c>
      <c r="G143" s="22">
        <v>23.43</v>
      </c>
      <c r="H143" s="22">
        <f t="shared" si="108"/>
        <v>70.290000000000006</v>
      </c>
      <c r="I143" s="46">
        <v>0.22670000000000001</v>
      </c>
      <c r="J143" s="22">
        <f t="shared" si="109"/>
        <v>86.22</v>
      </c>
      <c r="K143" s="22">
        <v>93.45</v>
      </c>
      <c r="L143" s="22">
        <f t="shared" si="110"/>
        <v>280.35000000000002</v>
      </c>
      <c r="M143" s="46">
        <v>0.22670000000000001</v>
      </c>
      <c r="N143" s="22">
        <f t="shared" si="111"/>
        <v>343.9</v>
      </c>
      <c r="O143" s="23">
        <f t="shared" si="112"/>
        <v>430.12</v>
      </c>
    </row>
    <row r="144" spans="1:55" x14ac:dyDescent="0.25">
      <c r="A144" s="226" t="s">
        <v>493</v>
      </c>
      <c r="B144" s="164">
        <v>174103</v>
      </c>
      <c r="C144" s="164" t="s">
        <v>80</v>
      </c>
      <c r="D144" s="11" t="s">
        <v>569</v>
      </c>
      <c r="E144" s="164" t="s">
        <v>7</v>
      </c>
      <c r="F144" s="42">
        <v>1</v>
      </c>
      <c r="G144" s="43">
        <v>139.72</v>
      </c>
      <c r="H144" s="43">
        <f t="shared" si="108"/>
        <v>139.72</v>
      </c>
      <c r="I144" s="199">
        <v>0.22670000000000001</v>
      </c>
      <c r="J144" s="43">
        <f t="shared" si="109"/>
        <v>171.39</v>
      </c>
      <c r="K144" s="43">
        <v>28.02</v>
      </c>
      <c r="L144" s="43">
        <f t="shared" si="110"/>
        <v>28.02</v>
      </c>
      <c r="M144" s="199">
        <v>0.22670000000000001</v>
      </c>
      <c r="N144" s="43">
        <f t="shared" si="111"/>
        <v>34.369999999999997</v>
      </c>
      <c r="O144" s="44">
        <f t="shared" si="112"/>
        <v>205.76</v>
      </c>
    </row>
    <row r="145" spans="1:15" x14ac:dyDescent="0.25">
      <c r="A145" s="12"/>
      <c r="B145" s="12"/>
      <c r="C145" s="12"/>
      <c r="D145" s="13" t="s">
        <v>14</v>
      </c>
      <c r="E145" s="8"/>
      <c r="F145" s="8"/>
      <c r="G145" s="24"/>
      <c r="H145" s="24"/>
      <c r="I145" s="24"/>
      <c r="J145" s="24"/>
      <c r="K145" s="24"/>
      <c r="L145" s="24"/>
      <c r="M145" s="24"/>
      <c r="N145" s="24"/>
      <c r="O145" s="25">
        <f>SUM(O142:O144)</f>
        <v>771.27</v>
      </c>
    </row>
    <row r="146" spans="1:15" x14ac:dyDescent="0.25">
      <c r="A146" s="4" t="s">
        <v>494</v>
      </c>
      <c r="B146" s="4"/>
      <c r="C146" s="4"/>
      <c r="D146" s="15" t="s">
        <v>174</v>
      </c>
      <c r="E146" s="16"/>
      <c r="F146" s="16"/>
      <c r="G146" s="26"/>
      <c r="H146" s="26"/>
      <c r="I146" s="26"/>
      <c r="J146" s="26"/>
      <c r="K146" s="26"/>
      <c r="L146" s="26"/>
      <c r="M146" s="26"/>
      <c r="N146" s="26"/>
      <c r="O146" s="26"/>
    </row>
    <row r="147" spans="1:15" x14ac:dyDescent="0.25">
      <c r="A147" s="164" t="s">
        <v>495</v>
      </c>
      <c r="B147" s="164">
        <v>171900</v>
      </c>
      <c r="C147" s="164"/>
      <c r="D147" s="158" t="s">
        <v>365</v>
      </c>
      <c r="E147" s="38" t="s">
        <v>9</v>
      </c>
      <c r="F147" s="42">
        <v>6</v>
      </c>
      <c r="G147" s="22">
        <v>0.89</v>
      </c>
      <c r="H147" s="22">
        <f t="shared" ref="H147" si="113">TRUNC(G147*F147,2)</f>
        <v>5.34</v>
      </c>
      <c r="I147" s="46">
        <v>0.22670000000000001</v>
      </c>
      <c r="J147" s="22">
        <f t="shared" ref="J147" si="114">TRUNC(H147*(1+I147),2)</f>
        <v>6.55</v>
      </c>
      <c r="K147" s="22">
        <v>8.43</v>
      </c>
      <c r="L147" s="22">
        <f t="shared" ref="L147" si="115">TRUNC(F147*K147,2)</f>
        <v>50.58</v>
      </c>
      <c r="M147" s="46">
        <v>0.22670000000000001</v>
      </c>
      <c r="N147" s="22">
        <f t="shared" ref="N147" si="116">TRUNC(L147*(1+M147),2)</f>
        <v>62.04</v>
      </c>
      <c r="O147" s="23">
        <f t="shared" ref="O147" si="117">N147+J147</f>
        <v>68.59</v>
      </c>
    </row>
    <row r="148" spans="1:15" x14ac:dyDescent="0.25">
      <c r="A148" s="12"/>
      <c r="B148" s="12"/>
      <c r="C148" s="12"/>
      <c r="D148" s="13" t="s">
        <v>14</v>
      </c>
      <c r="E148" s="8"/>
      <c r="F148" s="8"/>
      <c r="G148" s="24"/>
      <c r="H148" s="24"/>
      <c r="I148" s="48"/>
      <c r="J148" s="24"/>
      <c r="K148" s="24"/>
      <c r="L148" s="24"/>
      <c r="M148" s="48"/>
      <c r="N148" s="24"/>
      <c r="O148" s="200">
        <f>SUM(O147:O147)</f>
        <v>68.59</v>
      </c>
    </row>
    <row r="149" spans="1:15" x14ac:dyDescent="0.25">
      <c r="A149" s="4" t="s">
        <v>496</v>
      </c>
      <c r="B149" s="4"/>
      <c r="C149" s="4"/>
      <c r="D149" s="15" t="s">
        <v>27</v>
      </c>
      <c r="E149" s="16"/>
      <c r="F149" s="16"/>
      <c r="G149" s="26"/>
      <c r="H149" s="26"/>
      <c r="I149" s="49"/>
      <c r="J149" s="26"/>
      <c r="K149" s="26"/>
      <c r="L149" s="26"/>
      <c r="M149" s="49"/>
      <c r="N149" s="26"/>
      <c r="O149" s="26"/>
    </row>
    <row r="150" spans="1:15" x14ac:dyDescent="0.25">
      <c r="A150" s="212" t="s">
        <v>497</v>
      </c>
      <c r="B150" s="14">
        <v>141257</v>
      </c>
      <c r="C150" s="14" t="s">
        <v>39</v>
      </c>
      <c r="D150" s="11" t="s">
        <v>395</v>
      </c>
      <c r="E150" s="10" t="s">
        <v>5</v>
      </c>
      <c r="F150" s="6">
        <v>22.5</v>
      </c>
      <c r="G150" s="22">
        <v>6.48</v>
      </c>
      <c r="H150" s="22">
        <f t="shared" ref="H150:H151" si="118">TRUNC(G150*F150,2)</f>
        <v>145.80000000000001</v>
      </c>
      <c r="I150" s="46">
        <v>0.22670000000000001</v>
      </c>
      <c r="J150" s="22">
        <f t="shared" ref="J150:J151" si="119">TRUNC(H150*(1+I150),2)</f>
        <v>178.85</v>
      </c>
      <c r="K150" s="22">
        <v>10.54</v>
      </c>
      <c r="L150" s="22">
        <f t="shared" ref="L150:L151" si="120">TRUNC(F150*K150,2)</f>
        <v>237.15</v>
      </c>
      <c r="M150" s="46">
        <v>0.22670000000000001</v>
      </c>
      <c r="N150" s="22">
        <f t="shared" ref="N150:N151" si="121">TRUNC(L150*(1+M150),2)</f>
        <v>290.91000000000003</v>
      </c>
      <c r="O150" s="23">
        <f>N150+J150</f>
        <v>469.76</v>
      </c>
    </row>
    <row r="151" spans="1:15" x14ac:dyDescent="0.25">
      <c r="A151" s="226" t="s">
        <v>498</v>
      </c>
      <c r="B151" s="14">
        <v>141211</v>
      </c>
      <c r="C151" s="14" t="s">
        <v>39</v>
      </c>
      <c r="D151" s="11" t="s">
        <v>396</v>
      </c>
      <c r="E151" s="10" t="s">
        <v>5</v>
      </c>
      <c r="F151" s="6">
        <v>22.5</v>
      </c>
      <c r="G151" s="22">
        <v>1.1399999999999999</v>
      </c>
      <c r="H151" s="22">
        <f t="shared" si="118"/>
        <v>25.65</v>
      </c>
      <c r="I151" s="46">
        <v>0.22670000000000001</v>
      </c>
      <c r="J151" s="22">
        <f t="shared" si="119"/>
        <v>31.46</v>
      </c>
      <c r="K151" s="22">
        <v>5.91</v>
      </c>
      <c r="L151" s="22">
        <f t="shared" si="120"/>
        <v>132.97</v>
      </c>
      <c r="M151" s="46">
        <v>0.22670000000000001</v>
      </c>
      <c r="N151" s="22">
        <f t="shared" si="121"/>
        <v>163.11000000000001</v>
      </c>
      <c r="O151" s="23">
        <f>N151+J151</f>
        <v>194.57000000000002</v>
      </c>
    </row>
    <row r="152" spans="1:15" x14ac:dyDescent="0.25">
      <c r="A152" s="7"/>
      <c r="B152" s="7"/>
      <c r="C152" s="7"/>
      <c r="D152" s="8" t="s">
        <v>14</v>
      </c>
      <c r="E152" s="8"/>
      <c r="F152" s="8"/>
      <c r="G152" s="24"/>
      <c r="H152" s="24"/>
      <c r="I152" s="48"/>
      <c r="J152" s="24"/>
      <c r="K152" s="24"/>
      <c r="L152" s="24"/>
      <c r="M152" s="48"/>
      <c r="N152" s="24"/>
      <c r="O152" s="25">
        <f>SUM(O150:O151)</f>
        <v>664.33</v>
      </c>
    </row>
    <row r="153" spans="1:15" x14ac:dyDescent="0.25">
      <c r="A153" s="4" t="s">
        <v>499</v>
      </c>
      <c r="B153" s="4"/>
      <c r="C153" s="4"/>
      <c r="D153" s="15" t="s">
        <v>366</v>
      </c>
      <c r="E153" s="16"/>
      <c r="F153" s="16"/>
      <c r="G153" s="26"/>
      <c r="H153" s="26"/>
      <c r="I153" s="49"/>
      <c r="J153" s="26"/>
      <c r="K153" s="26"/>
      <c r="L153" s="26"/>
      <c r="M153" s="49"/>
      <c r="N153" s="26"/>
      <c r="O153" s="26"/>
    </row>
    <row r="154" spans="1:15" ht="13.5" customHeight="1" x14ac:dyDescent="0.25">
      <c r="A154" s="212" t="s">
        <v>500</v>
      </c>
      <c r="B154" s="164" t="s">
        <v>336</v>
      </c>
      <c r="C154" s="164" t="s">
        <v>310</v>
      </c>
      <c r="D154" s="287" t="s">
        <v>578</v>
      </c>
      <c r="E154" s="164" t="s">
        <v>5</v>
      </c>
      <c r="F154" s="42">
        <v>5</v>
      </c>
      <c r="G154" s="43">
        <v>428.93</v>
      </c>
      <c r="H154" s="43">
        <f t="shared" ref="H154:H155" si="122">TRUNC(G154*F154,2)</f>
        <v>2144.65</v>
      </c>
      <c r="I154" s="199">
        <v>0.22670000000000001</v>
      </c>
      <c r="J154" s="43">
        <f t="shared" ref="J154:J155" si="123">TRUNC(H154*(1+I154),2)</f>
        <v>2630.84</v>
      </c>
      <c r="K154" s="43">
        <v>146.59</v>
      </c>
      <c r="L154" s="43">
        <f t="shared" ref="L154:L155" si="124">TRUNC(F154*K154,2)</f>
        <v>732.95</v>
      </c>
      <c r="M154" s="199">
        <v>0.22670000000000001</v>
      </c>
      <c r="N154" s="43">
        <f t="shared" ref="N154:N155" si="125">TRUNC(L154*(1+M154),2)</f>
        <v>899.1</v>
      </c>
      <c r="O154" s="44">
        <f t="shared" ref="O154:O155" si="126">N154+J154</f>
        <v>3529.94</v>
      </c>
    </row>
    <row r="155" spans="1:15" x14ac:dyDescent="0.25">
      <c r="A155" s="226" t="s">
        <v>501</v>
      </c>
      <c r="B155" s="164">
        <v>101320</v>
      </c>
      <c r="C155" s="164" t="s">
        <v>39</v>
      </c>
      <c r="D155" s="11" t="s">
        <v>367</v>
      </c>
      <c r="E155" s="164" t="s">
        <v>5</v>
      </c>
      <c r="F155" s="42">
        <v>6.7</v>
      </c>
      <c r="G155" s="43">
        <v>641.63</v>
      </c>
      <c r="H155" s="43">
        <f t="shared" si="122"/>
        <v>4298.92</v>
      </c>
      <c r="I155" s="199">
        <v>0.22670000000000001</v>
      </c>
      <c r="J155" s="43">
        <f t="shared" si="123"/>
        <v>5273.48</v>
      </c>
      <c r="K155" s="43">
        <v>69.78</v>
      </c>
      <c r="L155" s="43">
        <f t="shared" si="124"/>
        <v>467.52</v>
      </c>
      <c r="M155" s="199">
        <v>0.22670000000000001</v>
      </c>
      <c r="N155" s="43">
        <f t="shared" si="125"/>
        <v>573.5</v>
      </c>
      <c r="O155" s="44">
        <f t="shared" si="126"/>
        <v>5846.98</v>
      </c>
    </row>
    <row r="156" spans="1:15" x14ac:dyDescent="0.25">
      <c r="A156" s="7"/>
      <c r="B156" s="7"/>
      <c r="C156" s="7"/>
      <c r="D156" s="8" t="s">
        <v>14</v>
      </c>
      <c r="E156" s="8"/>
      <c r="F156" s="8"/>
      <c r="G156" s="24"/>
      <c r="H156" s="24"/>
      <c r="I156" s="24"/>
      <c r="J156" s="24"/>
      <c r="K156" s="24"/>
      <c r="L156" s="24"/>
      <c r="M156" s="24"/>
      <c r="N156" s="24"/>
      <c r="O156" s="25">
        <f>SUM(O154:O155)</f>
        <v>9376.92</v>
      </c>
    </row>
    <row r="157" spans="1:15" ht="14.25" customHeight="1" x14ac:dyDescent="0.25">
      <c r="A157" s="214"/>
      <c r="B157" s="214"/>
      <c r="C157" s="214"/>
      <c r="D157" s="215" t="s">
        <v>369</v>
      </c>
      <c r="E157" s="215"/>
      <c r="F157" s="215"/>
      <c r="G157" s="216"/>
      <c r="H157" s="216"/>
      <c r="I157" s="217"/>
      <c r="J157" s="216"/>
      <c r="K157" s="216"/>
      <c r="L157" s="216"/>
      <c r="M157" s="217"/>
      <c r="N157" s="216"/>
      <c r="O157" s="218">
        <f>SUM(O121+O124+O128+O132+O135+O140+O145+O148+O152+O156)</f>
        <v>13317.66</v>
      </c>
    </row>
    <row r="158" spans="1:15" ht="14.25" customHeight="1" x14ac:dyDescent="0.25">
      <c r="A158" s="29"/>
      <c r="B158" s="29"/>
      <c r="C158" s="29"/>
      <c r="D158" s="32"/>
      <c r="E158" s="32"/>
      <c r="F158" s="32"/>
      <c r="G158" s="227"/>
      <c r="H158" s="227"/>
      <c r="I158" s="228"/>
      <c r="J158" s="227"/>
      <c r="K158" s="227"/>
      <c r="L158" s="227"/>
      <c r="M158" s="228"/>
      <c r="N158" s="227"/>
      <c r="O158" s="229"/>
    </row>
    <row r="159" spans="1:15" ht="14.25" customHeight="1" x14ac:dyDescent="0.25">
      <c r="A159" s="29"/>
      <c r="B159" s="29"/>
      <c r="C159" s="29"/>
      <c r="D159" s="32"/>
      <c r="E159" s="32"/>
      <c r="F159" s="32"/>
      <c r="G159" s="227"/>
      <c r="H159" s="227"/>
      <c r="I159" s="228"/>
      <c r="J159" s="227"/>
      <c r="K159" s="227"/>
      <c r="L159" s="227"/>
      <c r="M159" s="228"/>
      <c r="N159" s="227"/>
      <c r="O159" s="229"/>
    </row>
    <row r="160" spans="1:15" ht="14.25" customHeight="1" x14ac:dyDescent="0.25">
      <c r="A160" s="237">
        <v>1</v>
      </c>
      <c r="B160" s="310" t="s">
        <v>400</v>
      </c>
      <c r="C160" s="311"/>
      <c r="D160" s="311"/>
      <c r="E160" s="311"/>
      <c r="F160" s="311"/>
      <c r="G160" s="311"/>
      <c r="H160" s="311"/>
      <c r="I160" s="311"/>
      <c r="J160" s="311"/>
      <c r="K160" s="311"/>
      <c r="L160" s="311"/>
      <c r="M160" s="311"/>
      <c r="N160" s="312"/>
      <c r="O160" s="218">
        <v>3742.13</v>
      </c>
    </row>
    <row r="161" spans="1:15" ht="14.25" customHeight="1" x14ac:dyDescent="0.25">
      <c r="A161" s="237">
        <v>2</v>
      </c>
      <c r="B161" s="310" t="s">
        <v>349</v>
      </c>
      <c r="C161" s="311"/>
      <c r="D161" s="311"/>
      <c r="E161" s="311"/>
      <c r="F161" s="311"/>
      <c r="G161" s="311"/>
      <c r="H161" s="311"/>
      <c r="I161" s="311"/>
      <c r="J161" s="311"/>
      <c r="K161" s="311"/>
      <c r="L161" s="311"/>
      <c r="M161" s="311"/>
      <c r="N161" s="312"/>
      <c r="O161" s="218">
        <v>39943.42</v>
      </c>
    </row>
    <row r="162" spans="1:15" ht="14.25" customHeight="1" x14ac:dyDescent="0.25">
      <c r="A162" s="237">
        <v>3</v>
      </c>
      <c r="B162" s="310" t="s">
        <v>368</v>
      </c>
      <c r="C162" s="311"/>
      <c r="D162" s="311"/>
      <c r="E162" s="311"/>
      <c r="F162" s="311"/>
      <c r="G162" s="311"/>
      <c r="H162" s="311"/>
      <c r="I162" s="311"/>
      <c r="J162" s="311"/>
      <c r="K162" s="311"/>
      <c r="L162" s="311"/>
      <c r="M162" s="311"/>
      <c r="N162" s="312"/>
      <c r="O162" s="218">
        <v>4683.16</v>
      </c>
    </row>
    <row r="163" spans="1:15" ht="14.25" customHeight="1" thickBot="1" x14ac:dyDescent="0.3">
      <c r="A163" s="239">
        <v>4</v>
      </c>
      <c r="B163" s="313" t="s">
        <v>369</v>
      </c>
      <c r="C163" s="314"/>
      <c r="D163" s="314"/>
      <c r="E163" s="314"/>
      <c r="F163" s="314"/>
      <c r="G163" s="314"/>
      <c r="H163" s="314"/>
      <c r="I163" s="314"/>
      <c r="J163" s="314"/>
      <c r="K163" s="314"/>
      <c r="L163" s="314"/>
      <c r="M163" s="314"/>
      <c r="N163" s="315"/>
      <c r="O163" s="240">
        <v>13317.66</v>
      </c>
    </row>
    <row r="164" spans="1:15" ht="14.25" customHeight="1" thickBot="1" x14ac:dyDescent="0.3">
      <c r="A164" s="301" t="s">
        <v>370</v>
      </c>
      <c r="B164" s="302"/>
      <c r="C164" s="302"/>
      <c r="D164" s="302"/>
      <c r="E164" s="302"/>
      <c r="F164" s="302"/>
      <c r="G164" s="302"/>
      <c r="H164" s="302"/>
      <c r="I164" s="302"/>
      <c r="J164" s="302"/>
      <c r="K164" s="302"/>
      <c r="L164" s="302"/>
      <c r="M164" s="302"/>
      <c r="N164" s="303"/>
      <c r="O164" s="241">
        <f>SUM(O160:O163)</f>
        <v>61686.369999999995</v>
      </c>
    </row>
    <row r="165" spans="1:15" s="86" customFormat="1" ht="14.25" customHeight="1" x14ac:dyDescent="0.25">
      <c r="A165" s="29"/>
      <c r="B165" s="29"/>
      <c r="C165" s="29"/>
      <c r="D165" s="32"/>
      <c r="E165" s="32"/>
      <c r="F165" s="32"/>
      <c r="G165" s="227"/>
      <c r="H165" s="227"/>
      <c r="I165" s="227"/>
      <c r="J165" s="227"/>
      <c r="K165" s="227"/>
      <c r="L165" s="227"/>
      <c r="M165" s="227"/>
      <c r="N165" s="227"/>
      <c r="O165" s="229"/>
    </row>
    <row r="166" spans="1:15" x14ac:dyDescent="0.25">
      <c r="G166" s="28"/>
      <c r="H166" s="28"/>
      <c r="I166" s="28"/>
      <c r="J166" s="28"/>
      <c r="K166" s="28"/>
      <c r="L166" s="28"/>
      <c r="M166" s="28"/>
      <c r="N166" s="28"/>
      <c r="O166" s="28"/>
    </row>
    <row r="167" spans="1:15" ht="18.75" x14ac:dyDescent="0.3">
      <c r="A167" s="121" t="s">
        <v>73</v>
      </c>
      <c r="B167" s="122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5" x14ac:dyDescent="0.25">
      <c r="A168" s="125" t="s">
        <v>294</v>
      </c>
      <c r="B168" s="86" t="s">
        <v>74</v>
      </c>
      <c r="C168" s="86"/>
      <c r="D168" s="86"/>
      <c r="E168" s="18" t="s">
        <v>347</v>
      </c>
      <c r="G168" s="28"/>
      <c r="H168" s="28"/>
      <c r="I168" s="28"/>
      <c r="J168" s="28"/>
      <c r="K168" s="28"/>
      <c r="L168" s="28"/>
      <c r="M168" s="28"/>
      <c r="N168" s="28"/>
      <c r="O168" s="28"/>
    </row>
    <row r="169" spans="1:15" x14ac:dyDescent="0.25">
      <c r="A169" s="125" t="s">
        <v>39</v>
      </c>
      <c r="B169" s="86" t="s">
        <v>75</v>
      </c>
      <c r="C169" s="86"/>
      <c r="D169" s="86"/>
      <c r="G169" s="28"/>
      <c r="H169" s="28"/>
      <c r="I169" s="28"/>
      <c r="J169" s="28"/>
      <c r="K169" s="28"/>
      <c r="L169" s="28"/>
      <c r="M169" s="28"/>
      <c r="N169" s="28"/>
      <c r="O169" s="28"/>
    </row>
    <row r="170" spans="1:15" x14ac:dyDescent="0.25">
      <c r="A170" s="125" t="s">
        <v>80</v>
      </c>
      <c r="B170" s="86" t="s">
        <v>76</v>
      </c>
      <c r="C170" s="86"/>
      <c r="D170" s="86"/>
      <c r="E170" s="18" t="s">
        <v>81</v>
      </c>
      <c r="G170" s="28"/>
      <c r="H170" s="28"/>
      <c r="I170" s="28"/>
      <c r="J170" s="28"/>
      <c r="K170" s="28"/>
      <c r="L170" s="28"/>
      <c r="M170" s="28"/>
      <c r="N170" s="28"/>
      <c r="O170" s="28"/>
    </row>
    <row r="171" spans="1:15" x14ac:dyDescent="0.25">
      <c r="A171" s="165" t="s">
        <v>79</v>
      </c>
      <c r="B171" s="87" t="s">
        <v>77</v>
      </c>
      <c r="C171" s="86"/>
      <c r="D171" s="86"/>
      <c r="E171" s="18" t="s">
        <v>82</v>
      </c>
      <c r="G171" s="28"/>
      <c r="H171" s="28"/>
      <c r="I171" s="28"/>
      <c r="J171" s="28"/>
      <c r="K171" s="28"/>
      <c r="L171" s="28"/>
      <c r="M171" s="28"/>
      <c r="N171" s="28"/>
      <c r="O171" s="28"/>
    </row>
    <row r="172" spans="1:15" x14ac:dyDescent="0.25">
      <c r="A172" s="165" t="s">
        <v>310</v>
      </c>
      <c r="B172" s="87" t="s">
        <v>335</v>
      </c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5" x14ac:dyDescent="0.25">
      <c r="G173" s="28"/>
      <c r="H173" s="28"/>
      <c r="I173" s="28"/>
      <c r="J173" s="28"/>
      <c r="K173" s="28"/>
      <c r="L173" s="28"/>
      <c r="M173" s="28"/>
      <c r="N173" s="28"/>
      <c r="O173" s="28"/>
    </row>
    <row r="174" spans="1:15" x14ac:dyDescent="0.25">
      <c r="G174" s="28"/>
      <c r="H174" s="28"/>
      <c r="I174" s="28"/>
      <c r="J174" s="28"/>
      <c r="K174" s="28"/>
      <c r="L174" s="28"/>
      <c r="M174" s="28"/>
      <c r="N174" s="28"/>
      <c r="O174" s="28"/>
    </row>
    <row r="175" spans="1:15" x14ac:dyDescent="0.25">
      <c r="G175" s="28"/>
      <c r="H175" s="28"/>
      <c r="I175" s="28"/>
      <c r="J175" s="28"/>
      <c r="K175" s="28"/>
      <c r="L175" s="28"/>
      <c r="M175" s="28"/>
      <c r="N175" s="28"/>
      <c r="O175" s="28"/>
    </row>
    <row r="176" spans="1:15" x14ac:dyDescent="0.25">
      <c r="G176" s="28"/>
      <c r="H176" s="28"/>
      <c r="I176" s="28"/>
      <c r="J176" s="28"/>
      <c r="K176" s="28"/>
      <c r="L176" s="28"/>
      <c r="M176" s="28"/>
      <c r="N176" s="28"/>
      <c r="O176" s="28"/>
    </row>
    <row r="177" spans="7:15" x14ac:dyDescent="0.25">
      <c r="G177" s="28"/>
      <c r="H177" s="28"/>
      <c r="I177" s="28"/>
      <c r="J177" s="28"/>
      <c r="K177" s="28"/>
      <c r="L177" s="28"/>
      <c r="M177" s="28"/>
      <c r="N177" s="28"/>
      <c r="O177" s="28"/>
    </row>
    <row r="178" spans="7:15" x14ac:dyDescent="0.25">
      <c r="G178" s="28"/>
      <c r="H178" s="28"/>
      <c r="I178" s="28"/>
      <c r="J178" s="28"/>
      <c r="K178" s="28"/>
      <c r="L178" s="28"/>
      <c r="M178" s="28"/>
      <c r="N178" s="28"/>
      <c r="O178" s="28"/>
    </row>
    <row r="179" spans="7:15" x14ac:dyDescent="0.25">
      <c r="G179" s="28"/>
      <c r="H179" s="28"/>
      <c r="I179" s="28"/>
      <c r="J179" s="28"/>
      <c r="K179" s="28"/>
      <c r="L179" s="28"/>
      <c r="M179" s="28"/>
      <c r="N179" s="28"/>
      <c r="O179" s="28"/>
    </row>
    <row r="180" spans="7:15" x14ac:dyDescent="0.25">
      <c r="G180" s="28"/>
      <c r="H180" s="28"/>
      <c r="I180" s="28"/>
      <c r="J180" s="28"/>
      <c r="K180" s="28"/>
      <c r="L180" s="28"/>
      <c r="M180" s="28"/>
      <c r="N180" s="28"/>
      <c r="O180" s="28"/>
    </row>
    <row r="181" spans="7:15" x14ac:dyDescent="0.25">
      <c r="G181" s="28"/>
      <c r="H181" s="28"/>
      <c r="I181" s="28"/>
      <c r="J181" s="28"/>
      <c r="K181" s="28"/>
      <c r="L181" s="28"/>
      <c r="M181" s="28"/>
      <c r="N181" s="28"/>
      <c r="O181" s="28"/>
    </row>
    <row r="182" spans="7:15" x14ac:dyDescent="0.25"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7:15" x14ac:dyDescent="0.25">
      <c r="G183" s="28"/>
      <c r="H183" s="28"/>
      <c r="I183" s="28"/>
      <c r="J183" s="28"/>
      <c r="K183" s="28"/>
      <c r="L183" s="28"/>
      <c r="M183" s="28"/>
      <c r="N183" s="28"/>
      <c r="O183" s="28"/>
    </row>
    <row r="184" spans="7:15" x14ac:dyDescent="0.25">
      <c r="G184" s="28"/>
      <c r="H184" s="28"/>
      <c r="I184" s="28"/>
      <c r="J184" s="28"/>
      <c r="K184" s="28"/>
      <c r="L184" s="28"/>
      <c r="M184" s="28"/>
      <c r="N184" s="28"/>
      <c r="O184" s="28"/>
    </row>
    <row r="185" spans="7:15" x14ac:dyDescent="0.25">
      <c r="G185" s="28"/>
      <c r="H185" s="28"/>
      <c r="I185" s="28"/>
      <c r="J185" s="28"/>
      <c r="K185" s="28"/>
      <c r="L185" s="28"/>
      <c r="M185" s="28"/>
      <c r="N185" s="28"/>
      <c r="O185" s="28"/>
    </row>
    <row r="186" spans="7:15" x14ac:dyDescent="0.25">
      <c r="G186" s="28"/>
      <c r="H186" s="28"/>
      <c r="I186" s="28"/>
      <c r="J186" s="28"/>
      <c r="K186" s="28"/>
      <c r="L186" s="28"/>
      <c r="M186" s="28"/>
      <c r="N186" s="28"/>
      <c r="O186" s="28"/>
    </row>
    <row r="187" spans="7:15" x14ac:dyDescent="0.25">
      <c r="G187" s="28"/>
      <c r="H187" s="28"/>
      <c r="I187" s="28"/>
      <c r="J187" s="28"/>
      <c r="K187" s="28"/>
      <c r="L187" s="28"/>
      <c r="M187" s="28"/>
      <c r="N187" s="28"/>
      <c r="O187" s="28"/>
    </row>
  </sheetData>
  <mergeCells count="15">
    <mergeCell ref="A14:O14"/>
    <mergeCell ref="A1:O1"/>
    <mergeCell ref="A75:O75"/>
    <mergeCell ref="A117:O117"/>
    <mergeCell ref="A164:N164"/>
    <mergeCell ref="O3:O4"/>
    <mergeCell ref="G3:J3"/>
    <mergeCell ref="K3:N3"/>
    <mergeCell ref="B4:C4"/>
    <mergeCell ref="B3:C3"/>
    <mergeCell ref="A5:O5"/>
    <mergeCell ref="B160:N160"/>
    <mergeCell ref="B161:N161"/>
    <mergeCell ref="B162:N162"/>
    <mergeCell ref="B163:N163"/>
  </mergeCells>
  <pageMargins left="0.511811024" right="0.511811024" top="0.78740157499999996" bottom="0.78740157499999996" header="0.31496062000000002" footer="0.31496062000000002"/>
  <pageSetup paperSize="9" scale="6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M33" sqref="M33"/>
    </sheetView>
  </sheetViews>
  <sheetFormatPr defaultRowHeight="15" x14ac:dyDescent="0.25"/>
  <cols>
    <col min="1" max="1" width="4.5703125" customWidth="1"/>
    <col min="2" max="2" width="25.42578125" customWidth="1"/>
    <col min="3" max="4" width="16.5703125" customWidth="1"/>
    <col min="5" max="6" width="16" customWidth="1"/>
    <col min="7" max="7" width="19.7109375" customWidth="1"/>
    <col min="9" max="9" width="13.28515625" bestFit="1" customWidth="1"/>
  </cols>
  <sheetData>
    <row r="1" spans="1:7" ht="18.75" x14ac:dyDescent="0.3">
      <c r="A1" s="300" t="s">
        <v>165</v>
      </c>
      <c r="B1" s="300"/>
      <c r="C1" s="300"/>
      <c r="D1" s="300"/>
      <c r="E1" s="300"/>
      <c r="F1" s="300"/>
      <c r="G1" s="300"/>
    </row>
    <row r="2" spans="1:7" ht="15.75" thickBot="1" x14ac:dyDescent="0.3"/>
    <row r="3" spans="1:7" ht="15.75" thickBot="1" x14ac:dyDescent="0.3">
      <c r="A3" s="126"/>
      <c r="B3" s="128" t="s">
        <v>166</v>
      </c>
      <c r="C3" s="128" t="s">
        <v>187</v>
      </c>
      <c r="D3" s="128" t="s">
        <v>188</v>
      </c>
      <c r="E3" s="128" t="s">
        <v>189</v>
      </c>
      <c r="F3" s="128" t="s">
        <v>398</v>
      </c>
      <c r="G3" s="130" t="s">
        <v>167</v>
      </c>
    </row>
    <row r="4" spans="1:7" x14ac:dyDescent="0.25">
      <c r="A4" s="316" t="s">
        <v>502</v>
      </c>
      <c r="B4" s="317"/>
      <c r="C4" s="317"/>
      <c r="D4" s="317"/>
      <c r="E4" s="317"/>
      <c r="F4" s="317"/>
      <c r="G4" s="318"/>
    </row>
    <row r="5" spans="1:7" x14ac:dyDescent="0.25">
      <c r="A5" s="125" t="s">
        <v>4</v>
      </c>
      <c r="B5" s="127" t="s">
        <v>401</v>
      </c>
      <c r="C5" s="149">
        <v>1203.1199999999999</v>
      </c>
      <c r="D5" s="149">
        <v>846.33</v>
      </c>
      <c r="E5" s="149">
        <v>846.34</v>
      </c>
      <c r="F5" s="149">
        <v>846.34</v>
      </c>
      <c r="G5" s="129">
        <f>SUM(C5:F5)</f>
        <v>3742.13</v>
      </c>
    </row>
    <row r="6" spans="1:7" x14ac:dyDescent="0.25">
      <c r="A6" s="289"/>
      <c r="B6" s="290" t="s">
        <v>585</v>
      </c>
      <c r="C6" s="291">
        <v>1203.1199999999999</v>
      </c>
      <c r="D6" s="291">
        <v>846.33</v>
      </c>
      <c r="E6" s="291">
        <v>846.34</v>
      </c>
      <c r="F6" s="291">
        <v>846.34</v>
      </c>
      <c r="G6" s="288">
        <f>SUM(C6:F6)</f>
        <v>3742.13</v>
      </c>
    </row>
    <row r="7" spans="1:7" x14ac:dyDescent="0.25">
      <c r="A7" s="316" t="s">
        <v>402</v>
      </c>
      <c r="B7" s="317"/>
      <c r="C7" s="317"/>
      <c r="D7" s="317"/>
      <c r="E7" s="317"/>
      <c r="F7" s="317"/>
      <c r="G7" s="318"/>
    </row>
    <row r="8" spans="1:7" x14ac:dyDescent="0.25">
      <c r="A8" s="125" t="s">
        <v>16</v>
      </c>
      <c r="B8" s="85" t="s">
        <v>156</v>
      </c>
      <c r="C8" s="238">
        <v>1088.49</v>
      </c>
      <c r="D8" s="238"/>
      <c r="E8" s="238"/>
      <c r="F8" s="238"/>
      <c r="G8" s="123">
        <f>SUM(C8:F8)</f>
        <v>1088.49</v>
      </c>
    </row>
    <row r="9" spans="1:7" x14ac:dyDescent="0.25">
      <c r="A9" s="125" t="s">
        <v>360</v>
      </c>
      <c r="B9" s="85" t="s">
        <v>157</v>
      </c>
      <c r="C9" s="238">
        <v>791.4</v>
      </c>
      <c r="D9" s="238"/>
      <c r="E9" s="238"/>
      <c r="F9" s="238"/>
      <c r="G9" s="123">
        <f t="shared" ref="G9:G18" si="0">SUM(C9:F9)</f>
        <v>791.4</v>
      </c>
    </row>
    <row r="10" spans="1:7" x14ac:dyDescent="0.25">
      <c r="A10" s="125" t="s">
        <v>405</v>
      </c>
      <c r="B10" s="85" t="s">
        <v>158</v>
      </c>
      <c r="C10" s="238">
        <v>2531.81</v>
      </c>
      <c r="D10" s="238"/>
      <c r="E10" s="238"/>
      <c r="F10" s="238"/>
      <c r="G10" s="123">
        <f t="shared" si="0"/>
        <v>2531.81</v>
      </c>
    </row>
    <row r="11" spans="1:7" x14ac:dyDescent="0.25">
      <c r="A11" s="125" t="s">
        <v>408</v>
      </c>
      <c r="B11" s="85" t="s">
        <v>159</v>
      </c>
      <c r="C11" s="238">
        <v>1999.15</v>
      </c>
      <c r="D11" s="238"/>
      <c r="E11" s="238"/>
      <c r="F11" s="238"/>
      <c r="G11" s="123">
        <f t="shared" si="0"/>
        <v>1999.15</v>
      </c>
    </row>
    <row r="12" spans="1:7" x14ac:dyDescent="0.25">
      <c r="A12" s="125" t="s">
        <v>413</v>
      </c>
      <c r="B12" s="85" t="s">
        <v>160</v>
      </c>
      <c r="C12" s="238"/>
      <c r="D12" s="238">
        <v>2439.04</v>
      </c>
      <c r="E12" s="238"/>
      <c r="F12" s="238"/>
      <c r="G12" s="123">
        <f t="shared" si="0"/>
        <v>2439.04</v>
      </c>
    </row>
    <row r="13" spans="1:7" x14ac:dyDescent="0.25">
      <c r="A13" s="125" t="s">
        <v>416</v>
      </c>
      <c r="B13" s="85" t="s">
        <v>161</v>
      </c>
      <c r="C13" s="238"/>
      <c r="D13" s="238">
        <v>1546.16</v>
      </c>
      <c r="E13" s="238"/>
      <c r="F13" s="238"/>
      <c r="G13" s="123">
        <f t="shared" si="0"/>
        <v>1546.16</v>
      </c>
    </row>
    <row r="14" spans="1:7" x14ac:dyDescent="0.25">
      <c r="A14" s="125" t="s">
        <v>421</v>
      </c>
      <c r="B14" s="85" t="s">
        <v>162</v>
      </c>
      <c r="C14" s="238">
        <v>557.54999999999995</v>
      </c>
      <c r="D14" s="238">
        <v>522.13</v>
      </c>
      <c r="E14" s="238"/>
      <c r="F14" s="238"/>
      <c r="G14" s="123">
        <f t="shared" si="0"/>
        <v>1079.6799999999998</v>
      </c>
    </row>
    <row r="15" spans="1:7" x14ac:dyDescent="0.25">
      <c r="A15" s="125" t="s">
        <v>425</v>
      </c>
      <c r="B15" s="85" t="s">
        <v>190</v>
      </c>
      <c r="C15" s="238">
        <v>1874.81</v>
      </c>
      <c r="D15" s="238"/>
      <c r="E15" s="238"/>
      <c r="F15" s="238"/>
      <c r="G15" s="123">
        <f t="shared" si="0"/>
        <v>1874.81</v>
      </c>
    </row>
    <row r="16" spans="1:7" x14ac:dyDescent="0.25">
      <c r="A16" s="125" t="s">
        <v>427</v>
      </c>
      <c r="B16" s="85" t="s">
        <v>163</v>
      </c>
      <c r="C16" s="238"/>
      <c r="D16" s="238"/>
      <c r="E16" s="238">
        <v>941.62</v>
      </c>
      <c r="F16" s="238"/>
      <c r="G16" s="123">
        <f t="shared" si="0"/>
        <v>941.62</v>
      </c>
    </row>
    <row r="17" spans="1:7" x14ac:dyDescent="0.25">
      <c r="A17" s="125" t="s">
        <v>429</v>
      </c>
      <c r="B17" s="85" t="s">
        <v>346</v>
      </c>
      <c r="C17" s="238"/>
      <c r="D17" s="238">
        <v>3927.07</v>
      </c>
      <c r="E17" s="238"/>
      <c r="F17" s="238"/>
      <c r="G17" s="123">
        <f t="shared" si="0"/>
        <v>3927.07</v>
      </c>
    </row>
    <row r="18" spans="1:7" x14ac:dyDescent="0.25">
      <c r="A18" s="125" t="s">
        <v>431</v>
      </c>
      <c r="B18" s="85" t="s">
        <v>191</v>
      </c>
      <c r="C18" s="238"/>
      <c r="D18" s="238"/>
      <c r="E18" s="238">
        <v>9957.2199999999993</v>
      </c>
      <c r="F18" s="238">
        <v>11766.97</v>
      </c>
      <c r="G18" s="123">
        <f t="shared" si="0"/>
        <v>21724.19</v>
      </c>
    </row>
    <row r="19" spans="1:7" x14ac:dyDescent="0.25">
      <c r="A19" s="289"/>
      <c r="B19" s="290" t="s">
        <v>585</v>
      </c>
      <c r="C19" s="292">
        <f>SUM(C8:C18)</f>
        <v>8843.2100000000009</v>
      </c>
      <c r="D19" s="292">
        <f>SUM(D8:D18)</f>
        <v>8434.4</v>
      </c>
      <c r="E19" s="292">
        <f>SUM(E8:E18)</f>
        <v>10898.84</v>
      </c>
      <c r="F19" s="292">
        <f>SUM(F8:F18)</f>
        <v>11766.97</v>
      </c>
      <c r="G19" s="293">
        <f>SUM(G8:G18)</f>
        <v>39943.42</v>
      </c>
    </row>
    <row r="20" spans="1:7" x14ac:dyDescent="0.25">
      <c r="A20" s="316" t="s">
        <v>503</v>
      </c>
      <c r="B20" s="317"/>
      <c r="C20" s="317"/>
      <c r="D20" s="317"/>
      <c r="E20" s="317"/>
      <c r="F20" s="317"/>
      <c r="G20" s="318"/>
    </row>
    <row r="21" spans="1:7" x14ac:dyDescent="0.25">
      <c r="A21" s="125" t="s">
        <v>504</v>
      </c>
      <c r="B21" s="85" t="s">
        <v>156</v>
      </c>
      <c r="C21" s="238">
        <v>53.34</v>
      </c>
      <c r="D21" s="238"/>
      <c r="E21" s="238"/>
      <c r="F21" s="238"/>
      <c r="G21" s="123">
        <f>SUM(C21:F21)</f>
        <v>53.34</v>
      </c>
    </row>
    <row r="22" spans="1:7" x14ac:dyDescent="0.25">
      <c r="A22" s="125" t="s">
        <v>351</v>
      </c>
      <c r="B22" s="85" t="s">
        <v>157</v>
      </c>
      <c r="C22" s="238">
        <v>832.42</v>
      </c>
      <c r="D22" s="238"/>
      <c r="E22" s="238"/>
      <c r="F22" s="238"/>
      <c r="G22" s="123">
        <f t="shared" ref="G22:G29" si="1">SUM(C22:F22)</f>
        <v>832.42</v>
      </c>
    </row>
    <row r="23" spans="1:7" x14ac:dyDescent="0.25">
      <c r="A23" s="125" t="s">
        <v>451</v>
      </c>
      <c r="B23" s="85" t="s">
        <v>158</v>
      </c>
      <c r="C23" s="238"/>
      <c r="D23" s="238"/>
      <c r="E23" s="238">
        <v>72.849999999999994</v>
      </c>
      <c r="F23" s="238"/>
      <c r="G23" s="123">
        <v>72.849999999999994</v>
      </c>
    </row>
    <row r="24" spans="1:7" x14ac:dyDescent="0.25">
      <c r="A24" s="125" t="s">
        <v>453</v>
      </c>
      <c r="B24" s="85" t="s">
        <v>159</v>
      </c>
      <c r="C24" s="238"/>
      <c r="D24" s="238"/>
      <c r="E24" s="238">
        <v>655.17999999999995</v>
      </c>
      <c r="F24" s="238"/>
      <c r="G24" s="123">
        <f t="shared" si="1"/>
        <v>655.17999999999995</v>
      </c>
    </row>
    <row r="25" spans="1:7" x14ac:dyDescent="0.25">
      <c r="A25" s="125" t="s">
        <v>456</v>
      </c>
      <c r="B25" s="85" t="s">
        <v>160</v>
      </c>
      <c r="C25" s="238"/>
      <c r="D25" s="238"/>
      <c r="E25" s="238">
        <v>293.58</v>
      </c>
      <c r="F25" s="238"/>
      <c r="G25" s="123">
        <f t="shared" si="1"/>
        <v>293.58</v>
      </c>
    </row>
    <row r="26" spans="1:7" x14ac:dyDescent="0.25">
      <c r="A26" s="125" t="s">
        <v>459</v>
      </c>
      <c r="B26" s="85" t="s">
        <v>161</v>
      </c>
      <c r="C26" s="238"/>
      <c r="D26" s="238"/>
      <c r="E26" s="238"/>
      <c r="F26" s="238">
        <v>414.13</v>
      </c>
      <c r="G26" s="123">
        <f t="shared" si="1"/>
        <v>414.13</v>
      </c>
    </row>
    <row r="27" spans="1:7" x14ac:dyDescent="0.25">
      <c r="A27" s="125" t="s">
        <v>463</v>
      </c>
      <c r="B27" s="85" t="s">
        <v>162</v>
      </c>
      <c r="C27" s="238"/>
      <c r="D27" s="238">
        <v>905.47</v>
      </c>
      <c r="E27" s="238"/>
      <c r="F27" s="238">
        <v>205.76</v>
      </c>
      <c r="G27" s="123">
        <f t="shared" si="1"/>
        <v>1111.23</v>
      </c>
    </row>
    <row r="28" spans="1:7" x14ac:dyDescent="0.25">
      <c r="A28" s="125" t="s">
        <v>468</v>
      </c>
      <c r="B28" s="85" t="s">
        <v>190</v>
      </c>
      <c r="C28" s="238"/>
      <c r="D28" s="238">
        <v>601.91</v>
      </c>
      <c r="E28" s="238">
        <v>20.38</v>
      </c>
      <c r="F28" s="238"/>
      <c r="G28" s="123">
        <f t="shared" si="1"/>
        <v>622.29</v>
      </c>
    </row>
    <row r="29" spans="1:7" x14ac:dyDescent="0.25">
      <c r="A29" s="125" t="s">
        <v>471</v>
      </c>
      <c r="B29" s="85" t="s">
        <v>163</v>
      </c>
      <c r="C29" s="238"/>
      <c r="D29" s="238"/>
      <c r="E29" s="238"/>
      <c r="F29" s="238">
        <v>628.14</v>
      </c>
      <c r="G29" s="123">
        <f t="shared" si="1"/>
        <v>628.14</v>
      </c>
    </row>
    <row r="30" spans="1:7" x14ac:dyDescent="0.25">
      <c r="A30" s="289"/>
      <c r="B30" s="290" t="s">
        <v>585</v>
      </c>
      <c r="C30" s="292">
        <f>SUM(C21:C29)</f>
        <v>885.76</v>
      </c>
      <c r="D30" s="292">
        <f t="shared" ref="D30:G30" si="2">SUM(D21:D29)</f>
        <v>1507.38</v>
      </c>
      <c r="E30" s="292">
        <f t="shared" si="2"/>
        <v>1041.99</v>
      </c>
      <c r="F30" s="292">
        <f t="shared" si="2"/>
        <v>1248.03</v>
      </c>
      <c r="G30" s="292">
        <f t="shared" si="2"/>
        <v>4683.16</v>
      </c>
    </row>
    <row r="31" spans="1:7" x14ac:dyDescent="0.25">
      <c r="A31" s="316" t="s">
        <v>475</v>
      </c>
      <c r="B31" s="317"/>
      <c r="C31" s="317"/>
      <c r="D31" s="317"/>
      <c r="E31" s="317"/>
      <c r="F31" s="317"/>
      <c r="G31" s="318"/>
    </row>
    <row r="32" spans="1:7" x14ac:dyDescent="0.25">
      <c r="A32" s="125" t="s">
        <v>20</v>
      </c>
      <c r="B32" s="85" t="s">
        <v>156</v>
      </c>
      <c r="C32" s="238">
        <v>83.56</v>
      </c>
      <c r="D32" s="238"/>
      <c r="E32" s="238"/>
      <c r="F32" s="238"/>
      <c r="G32" s="123">
        <f>SUM(C32:F32)</f>
        <v>83.56</v>
      </c>
    </row>
    <row r="33" spans="1:9" x14ac:dyDescent="0.25">
      <c r="A33" s="125" t="s">
        <v>21</v>
      </c>
      <c r="B33" s="85" t="s">
        <v>157</v>
      </c>
      <c r="C33" s="238">
        <v>215.33</v>
      </c>
      <c r="D33" s="238"/>
      <c r="E33" s="238"/>
      <c r="F33" s="238"/>
      <c r="G33" s="123">
        <f t="shared" ref="G33:G41" si="3">SUM(C33:F33)</f>
        <v>215.33</v>
      </c>
    </row>
    <row r="34" spans="1:9" x14ac:dyDescent="0.25">
      <c r="A34" s="125" t="s">
        <v>22</v>
      </c>
      <c r="B34" s="85" t="s">
        <v>158</v>
      </c>
      <c r="C34" s="238"/>
      <c r="D34" s="238">
        <v>711.58</v>
      </c>
      <c r="E34" s="238"/>
      <c r="F34" s="238"/>
      <c r="G34" s="123">
        <f t="shared" si="3"/>
        <v>711.58</v>
      </c>
    </row>
    <row r="35" spans="1:9" x14ac:dyDescent="0.25">
      <c r="A35" s="125" t="s">
        <v>481</v>
      </c>
      <c r="B35" s="85" t="s">
        <v>159</v>
      </c>
      <c r="C35" s="238"/>
      <c r="D35" s="238">
        <v>697.97</v>
      </c>
      <c r="E35" s="238"/>
      <c r="F35" s="238"/>
      <c r="G35" s="123">
        <f t="shared" si="3"/>
        <v>697.97</v>
      </c>
    </row>
    <row r="36" spans="1:9" x14ac:dyDescent="0.25">
      <c r="A36" s="125" t="s">
        <v>484</v>
      </c>
      <c r="B36" s="85" t="s">
        <v>160</v>
      </c>
      <c r="C36" s="238"/>
      <c r="D36" s="238">
        <v>452.81</v>
      </c>
      <c r="E36" s="238"/>
      <c r="F36" s="238"/>
      <c r="G36" s="123">
        <f t="shared" si="3"/>
        <v>452.81</v>
      </c>
    </row>
    <row r="37" spans="1:9" x14ac:dyDescent="0.25">
      <c r="A37" s="125" t="s">
        <v>486</v>
      </c>
      <c r="B37" s="85" t="s">
        <v>161</v>
      </c>
      <c r="C37" s="238"/>
      <c r="D37" s="238">
        <v>275.3</v>
      </c>
      <c r="E37" s="238"/>
      <c r="F37" s="238"/>
      <c r="G37" s="123">
        <f t="shared" si="3"/>
        <v>275.3</v>
      </c>
    </row>
    <row r="38" spans="1:9" x14ac:dyDescent="0.25">
      <c r="A38" s="125" t="s">
        <v>490</v>
      </c>
      <c r="B38" s="85" t="s">
        <v>162</v>
      </c>
      <c r="C38" s="238">
        <v>565.51</v>
      </c>
      <c r="D38" s="238">
        <v>205.76</v>
      </c>
      <c r="E38" s="238"/>
      <c r="F38" s="238"/>
      <c r="G38" s="123">
        <f t="shared" si="3"/>
        <v>771.27</v>
      </c>
    </row>
    <row r="39" spans="1:9" x14ac:dyDescent="0.25">
      <c r="A39" s="125" t="s">
        <v>494</v>
      </c>
      <c r="B39" s="85" t="s">
        <v>190</v>
      </c>
      <c r="C39" s="238">
        <v>68.59</v>
      </c>
      <c r="D39" s="238"/>
      <c r="E39" s="238"/>
      <c r="F39" s="238"/>
      <c r="G39" s="123">
        <f t="shared" si="3"/>
        <v>68.59</v>
      </c>
    </row>
    <row r="40" spans="1:9" x14ac:dyDescent="0.25">
      <c r="A40" s="125" t="s">
        <v>496</v>
      </c>
      <c r="B40" s="85" t="s">
        <v>163</v>
      </c>
      <c r="C40" s="238"/>
      <c r="D40" s="238"/>
      <c r="E40" s="238">
        <v>664.33</v>
      </c>
      <c r="F40" s="238"/>
      <c r="G40" s="123">
        <f t="shared" si="3"/>
        <v>664.33</v>
      </c>
    </row>
    <row r="41" spans="1:9" x14ac:dyDescent="0.25">
      <c r="A41" s="125" t="s">
        <v>499</v>
      </c>
      <c r="B41" s="85" t="s">
        <v>505</v>
      </c>
      <c r="C41" s="238"/>
      <c r="D41" s="238"/>
      <c r="E41" s="238">
        <v>3529.94</v>
      </c>
      <c r="F41" s="238">
        <v>5846.98</v>
      </c>
      <c r="G41" s="123">
        <f t="shared" si="3"/>
        <v>9376.92</v>
      </c>
    </row>
    <row r="42" spans="1:9" x14ac:dyDescent="0.25">
      <c r="A42" s="294"/>
      <c r="B42" s="290" t="s">
        <v>585</v>
      </c>
      <c r="C42" s="292">
        <f>SUM(C32:C41)</f>
        <v>932.99</v>
      </c>
      <c r="D42" s="292">
        <f t="shared" ref="D42:F42" si="4">SUM(D32:D41)</f>
        <v>2343.42</v>
      </c>
      <c r="E42" s="292">
        <f t="shared" si="4"/>
        <v>4194.2700000000004</v>
      </c>
      <c r="F42" s="292">
        <f t="shared" si="4"/>
        <v>5846.98</v>
      </c>
      <c r="G42" s="295">
        <f>SUM(G32:G41)</f>
        <v>13317.66</v>
      </c>
    </row>
    <row r="43" spans="1:9" x14ac:dyDescent="0.25">
      <c r="A43" s="85"/>
      <c r="B43" s="124" t="s">
        <v>164</v>
      </c>
      <c r="C43" s="296">
        <f>C6+C19+C30+C42</f>
        <v>11865.080000000002</v>
      </c>
      <c r="D43" s="296">
        <f t="shared" ref="D43:G43" si="5">D6+D19+D30+D42</f>
        <v>13131.53</v>
      </c>
      <c r="E43" s="296">
        <f t="shared" si="5"/>
        <v>16981.440000000002</v>
      </c>
      <c r="F43" s="296">
        <f t="shared" si="5"/>
        <v>19708.32</v>
      </c>
      <c r="G43" s="296">
        <f t="shared" si="5"/>
        <v>61686.369999999995</v>
      </c>
      <c r="I43" s="210"/>
    </row>
  </sheetData>
  <mergeCells count="5">
    <mergeCell ref="A1:G1"/>
    <mergeCell ref="A7:G7"/>
    <mergeCell ref="A20:G20"/>
    <mergeCell ref="A31:G31"/>
    <mergeCell ref="A4:G4"/>
  </mergeCells>
  <pageMargins left="1" right="1" top="1" bottom="1" header="0.5" footer="0.5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01"/>
  <sheetViews>
    <sheetView topLeftCell="A73" zoomScale="85" zoomScaleNormal="85" workbookViewId="0">
      <selection activeCell="A104" sqref="A104"/>
    </sheetView>
  </sheetViews>
  <sheetFormatPr defaultRowHeight="15" x14ac:dyDescent="0.25"/>
  <cols>
    <col min="1" max="1" width="4.5703125" customWidth="1"/>
    <col min="2" max="2" width="25.28515625" customWidth="1"/>
    <col min="3" max="3" width="33.85546875" customWidth="1"/>
    <col min="4" max="4" width="12.28515625" customWidth="1"/>
    <col min="5" max="5" width="210" style="18" customWidth="1"/>
    <col min="6" max="6" width="15.42578125" style="18" customWidth="1"/>
    <col min="7" max="7" width="9.42578125" style="18" bestFit="1" customWidth="1"/>
    <col min="8" max="8" width="7.140625" style="18" bestFit="1" customWidth="1"/>
    <col min="9" max="9" width="17.28515625" style="18" bestFit="1" customWidth="1"/>
    <col min="10" max="10" width="18" style="18" bestFit="1" customWidth="1"/>
    <col min="11" max="11" width="9.42578125" style="18" bestFit="1" customWidth="1"/>
    <col min="12" max="12" width="7.140625" style="18" bestFit="1" customWidth="1"/>
    <col min="13" max="13" width="17.28515625" style="18" bestFit="1" customWidth="1"/>
    <col min="14" max="14" width="14.85546875" style="18" bestFit="1" customWidth="1"/>
  </cols>
  <sheetData>
    <row r="1" spans="1:97" s="19" customFormat="1" ht="15.75" thickBot="1" x14ac:dyDescent="0.3">
      <c r="A1" s="93"/>
      <c r="F1" s="29"/>
      <c r="G1" s="329"/>
      <c r="H1" s="329"/>
      <c r="I1" s="329"/>
      <c r="J1" s="329"/>
      <c r="K1" s="329"/>
      <c r="L1" s="329"/>
      <c r="M1" s="329"/>
      <c r="N1" s="329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</row>
    <row r="2" spans="1:97" x14ac:dyDescent="0.25">
      <c r="A2" s="308">
        <v>1</v>
      </c>
      <c r="B2" s="336" t="s">
        <v>192</v>
      </c>
      <c r="C2" s="201" t="s">
        <v>194</v>
      </c>
      <c r="D2" s="166">
        <v>659.99</v>
      </c>
      <c r="E2" s="40" t="s">
        <v>195</v>
      </c>
      <c r="F2" s="134"/>
      <c r="G2" s="92"/>
      <c r="H2" s="92"/>
      <c r="I2" s="92"/>
      <c r="J2" s="92"/>
      <c r="K2" s="92"/>
      <c r="L2" s="92"/>
      <c r="M2" s="92"/>
      <c r="N2" s="329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</row>
    <row r="3" spans="1:97" x14ac:dyDescent="0.25">
      <c r="A3" s="308"/>
      <c r="B3" s="337"/>
      <c r="C3" s="202" t="s">
        <v>196</v>
      </c>
      <c r="D3" s="167">
        <v>729.9</v>
      </c>
      <c r="E3" s="40" t="s">
        <v>198</v>
      </c>
      <c r="F3" s="134"/>
      <c r="G3" s="32"/>
      <c r="H3" s="32"/>
      <c r="I3" s="32"/>
      <c r="J3" s="32"/>
      <c r="K3" s="32"/>
      <c r="L3" s="32"/>
      <c r="M3" s="32"/>
      <c r="N3" s="32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</row>
    <row r="4" spans="1:97" x14ac:dyDescent="0.25">
      <c r="A4" s="308"/>
      <c r="B4" s="337"/>
      <c r="C4" s="203" t="s">
        <v>38</v>
      </c>
      <c r="D4" s="168">
        <v>799.9</v>
      </c>
      <c r="E4" s="40" t="s">
        <v>193</v>
      </c>
      <c r="F4" s="134"/>
      <c r="G4" s="33"/>
      <c r="H4" s="34"/>
      <c r="I4" s="33"/>
      <c r="J4" s="33"/>
      <c r="K4" s="33"/>
      <c r="L4" s="34"/>
      <c r="M4" s="33"/>
      <c r="N4" s="35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</row>
    <row r="5" spans="1:97" ht="15.75" thickBot="1" x14ac:dyDescent="0.3">
      <c r="A5" s="308"/>
      <c r="B5" s="338"/>
      <c r="C5" s="204" t="s">
        <v>197</v>
      </c>
      <c r="D5" s="262">
        <f xml:space="preserve"> (D2+D3+D4)/3</f>
        <v>729.93</v>
      </c>
      <c r="E5" s="133"/>
      <c r="F5" s="134"/>
      <c r="G5" s="33"/>
      <c r="H5" s="34"/>
      <c r="I5" s="33"/>
      <c r="J5" s="33"/>
      <c r="K5" s="33"/>
      <c r="L5" s="34"/>
      <c r="M5" s="33"/>
      <c r="N5" s="35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</row>
    <row r="6" spans="1:97" x14ac:dyDescent="0.25">
      <c r="A6" s="308">
        <v>2</v>
      </c>
      <c r="B6" s="336" t="s">
        <v>205</v>
      </c>
      <c r="C6" s="201" t="s">
        <v>199</v>
      </c>
      <c r="D6" s="170">
        <v>1181.9000000000001</v>
      </c>
      <c r="E6" s="40" t="s">
        <v>202</v>
      </c>
      <c r="F6" s="134"/>
      <c r="G6" s="33"/>
      <c r="H6" s="34"/>
      <c r="I6" s="33"/>
      <c r="J6" s="33"/>
      <c r="K6" s="33"/>
      <c r="L6" s="34"/>
      <c r="M6" s="33"/>
      <c r="N6" s="35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</row>
    <row r="7" spans="1:97" x14ac:dyDescent="0.25">
      <c r="A7" s="308"/>
      <c r="B7" s="337"/>
      <c r="C7" s="203" t="s">
        <v>200</v>
      </c>
      <c r="D7" s="171">
        <v>1624.87</v>
      </c>
      <c r="E7" s="40" t="s">
        <v>203</v>
      </c>
      <c r="F7" s="134"/>
      <c r="G7" s="33"/>
      <c r="H7" s="34"/>
      <c r="I7" s="33"/>
      <c r="J7" s="33"/>
      <c r="K7" s="33"/>
      <c r="L7" s="34"/>
      <c r="M7" s="33"/>
      <c r="N7" s="35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</row>
    <row r="8" spans="1:97" x14ac:dyDescent="0.25">
      <c r="A8" s="308"/>
      <c r="B8" s="337"/>
      <c r="C8" s="203" t="s">
        <v>201</v>
      </c>
      <c r="D8" s="171">
        <v>1026</v>
      </c>
      <c r="E8" s="40" t="s">
        <v>204</v>
      </c>
      <c r="F8" s="134"/>
      <c r="G8" s="33"/>
      <c r="H8" s="34"/>
      <c r="I8" s="33"/>
      <c r="J8" s="33"/>
      <c r="K8" s="33"/>
      <c r="L8" s="34"/>
      <c r="M8" s="33"/>
      <c r="N8" s="35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</row>
    <row r="9" spans="1:97" ht="15.75" thickBot="1" x14ac:dyDescent="0.3">
      <c r="A9" s="308"/>
      <c r="B9" s="338"/>
      <c r="C9" s="204" t="s">
        <v>197</v>
      </c>
      <c r="D9" s="262">
        <f xml:space="preserve"> (D6+D7+D8)/3</f>
        <v>1277.5899999999999</v>
      </c>
      <c r="E9" s="147"/>
      <c r="F9" s="134"/>
      <c r="G9" s="33"/>
      <c r="H9" s="34"/>
      <c r="I9" s="33"/>
      <c r="J9" s="33"/>
      <c r="K9" s="33"/>
      <c r="L9" s="34"/>
      <c r="M9" s="33"/>
      <c r="N9" s="35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</row>
    <row r="10" spans="1:97" x14ac:dyDescent="0.25">
      <c r="A10" s="308">
        <v>3</v>
      </c>
      <c r="B10" s="336" t="s">
        <v>211</v>
      </c>
      <c r="C10" s="205" t="s">
        <v>194</v>
      </c>
      <c r="D10" s="170">
        <v>614.99</v>
      </c>
      <c r="E10" s="40" t="s">
        <v>208</v>
      </c>
      <c r="F10" s="134"/>
      <c r="G10" s="33"/>
      <c r="H10" s="34"/>
      <c r="I10" s="33"/>
      <c r="J10" s="33"/>
      <c r="K10" s="33"/>
      <c r="L10" s="34"/>
      <c r="M10" s="33"/>
      <c r="N10" s="35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</row>
    <row r="11" spans="1:97" x14ac:dyDescent="0.25">
      <c r="A11" s="308"/>
      <c r="B11" s="337"/>
      <c r="C11" s="203" t="s">
        <v>206</v>
      </c>
      <c r="D11" s="167">
        <v>511.75</v>
      </c>
      <c r="E11" s="40" t="s">
        <v>209</v>
      </c>
      <c r="F11" s="134"/>
      <c r="G11" s="32"/>
      <c r="H11" s="32"/>
      <c r="I11" s="32"/>
      <c r="J11" s="32"/>
      <c r="K11" s="32"/>
      <c r="L11" s="32"/>
      <c r="M11" s="32"/>
      <c r="N11" s="36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</row>
    <row r="12" spans="1:97" x14ac:dyDescent="0.25">
      <c r="A12" s="308"/>
      <c r="B12" s="337"/>
      <c r="C12" s="202" t="s">
        <v>207</v>
      </c>
      <c r="D12" s="167">
        <v>489.89</v>
      </c>
      <c r="E12" s="40" t="s">
        <v>210</v>
      </c>
      <c r="F12" s="134"/>
      <c r="G12" s="32"/>
      <c r="H12" s="32"/>
      <c r="I12" s="32"/>
      <c r="J12" s="32"/>
      <c r="K12" s="32"/>
      <c r="L12" s="32"/>
      <c r="M12" s="32"/>
      <c r="N12" s="32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</row>
    <row r="13" spans="1:97" ht="15.75" thickBot="1" x14ac:dyDescent="0.3">
      <c r="A13" s="308"/>
      <c r="B13" s="338"/>
      <c r="C13" s="204" t="s">
        <v>197</v>
      </c>
      <c r="D13" s="169">
        <f xml:space="preserve"> (D10+D11+D12)/3</f>
        <v>538.87666666666667</v>
      </c>
      <c r="E13" s="132"/>
      <c r="F13" s="134"/>
      <c r="G13" s="32"/>
      <c r="H13" s="32"/>
      <c r="I13" s="32"/>
      <c r="J13" s="32"/>
      <c r="K13" s="32"/>
      <c r="L13" s="32"/>
      <c r="M13" s="32"/>
      <c r="N13" s="32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</row>
    <row r="14" spans="1:97" ht="15.75" customHeight="1" x14ac:dyDescent="0.25">
      <c r="A14" s="308">
        <v>4</v>
      </c>
      <c r="B14" s="339" t="s">
        <v>212</v>
      </c>
      <c r="C14" s="205" t="s">
        <v>213</v>
      </c>
      <c r="D14" s="170">
        <v>588.16999999999996</v>
      </c>
      <c r="E14" s="40" t="s">
        <v>215</v>
      </c>
      <c r="F14" s="135"/>
      <c r="G14" s="33"/>
      <c r="H14" s="34"/>
      <c r="I14" s="33"/>
      <c r="J14" s="33"/>
      <c r="K14" s="33"/>
      <c r="L14" s="34"/>
      <c r="M14" s="33"/>
      <c r="N14" s="35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</row>
    <row r="15" spans="1:97" x14ac:dyDescent="0.25">
      <c r="A15" s="308"/>
      <c r="B15" s="340"/>
      <c r="C15" s="203" t="s">
        <v>214</v>
      </c>
      <c r="D15" s="171">
        <v>556.99</v>
      </c>
      <c r="E15" s="40" t="s">
        <v>216</v>
      </c>
      <c r="F15" s="134"/>
      <c r="G15" s="33"/>
      <c r="H15" s="34"/>
      <c r="I15" s="33"/>
      <c r="J15" s="33"/>
      <c r="K15" s="33"/>
      <c r="L15" s="34"/>
      <c r="M15" s="33"/>
      <c r="N15" s="35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</row>
    <row r="16" spans="1:97" x14ac:dyDescent="0.25">
      <c r="A16" s="308"/>
      <c r="B16" s="340"/>
      <c r="C16" s="203" t="s">
        <v>206</v>
      </c>
      <c r="D16" s="171">
        <v>588.16999999999996</v>
      </c>
      <c r="E16" s="40" t="s">
        <v>217</v>
      </c>
      <c r="F16" s="135"/>
      <c r="G16" s="33"/>
      <c r="H16" s="34"/>
      <c r="I16" s="33"/>
      <c r="J16" s="33"/>
      <c r="K16" s="33"/>
      <c r="L16" s="34"/>
      <c r="M16" s="33"/>
      <c r="N16" s="35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</row>
    <row r="17" spans="1:97" ht="15.75" thickBot="1" x14ac:dyDescent="0.3">
      <c r="A17" s="308"/>
      <c r="B17" s="341"/>
      <c r="C17" s="204" t="s">
        <v>197</v>
      </c>
      <c r="D17" s="262">
        <f xml:space="preserve"> (D14+D15+D16)/3</f>
        <v>577.77666666666664</v>
      </c>
      <c r="E17" s="147"/>
      <c r="F17" s="135"/>
      <c r="G17" s="33"/>
      <c r="H17" s="34"/>
      <c r="I17" s="33"/>
      <c r="J17" s="33"/>
      <c r="K17" s="33"/>
      <c r="L17" s="34"/>
      <c r="M17" s="33"/>
      <c r="N17" s="35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</row>
    <row r="18" spans="1:97" x14ac:dyDescent="0.25">
      <c r="A18" s="308">
        <v>5</v>
      </c>
      <c r="B18" s="339" t="s">
        <v>218</v>
      </c>
      <c r="C18" s="205" t="s">
        <v>214</v>
      </c>
      <c r="D18" s="170">
        <v>369.99</v>
      </c>
      <c r="E18" s="40" t="s">
        <v>219</v>
      </c>
      <c r="F18" s="134"/>
      <c r="G18" s="33"/>
      <c r="H18" s="34"/>
      <c r="I18" s="33"/>
      <c r="J18" s="33"/>
      <c r="K18" s="33"/>
      <c r="L18" s="34"/>
      <c r="M18" s="33"/>
      <c r="N18" s="35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</row>
    <row r="19" spans="1:97" x14ac:dyDescent="0.25">
      <c r="A19" s="308"/>
      <c r="B19" s="340"/>
      <c r="C19" s="203" t="s">
        <v>199</v>
      </c>
      <c r="D19" s="171">
        <v>369.99</v>
      </c>
      <c r="E19" s="40" t="s">
        <v>220</v>
      </c>
      <c r="F19" s="134"/>
      <c r="G19" s="33"/>
      <c r="H19" s="34"/>
      <c r="I19" s="33"/>
      <c r="J19" s="33"/>
      <c r="K19" s="33"/>
      <c r="L19" s="34"/>
      <c r="M19" s="33"/>
      <c r="N19" s="35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</row>
    <row r="20" spans="1:97" x14ac:dyDescent="0.25">
      <c r="A20" s="308"/>
      <c r="B20" s="340"/>
      <c r="C20" s="203" t="s">
        <v>201</v>
      </c>
      <c r="D20" s="171">
        <v>332.99</v>
      </c>
      <c r="E20" s="40" t="s">
        <v>221</v>
      </c>
      <c r="F20" s="134"/>
      <c r="G20" s="33"/>
      <c r="H20" s="34"/>
      <c r="I20" s="33"/>
      <c r="J20" s="33"/>
      <c r="K20" s="33"/>
      <c r="L20" s="34"/>
      <c r="M20" s="33"/>
      <c r="N20" s="35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</row>
    <row r="21" spans="1:97" ht="15.75" thickBot="1" x14ac:dyDescent="0.3">
      <c r="A21" s="308"/>
      <c r="B21" s="341"/>
      <c r="C21" s="204" t="s">
        <v>197</v>
      </c>
      <c r="D21" s="262">
        <f xml:space="preserve"> (D18+D19+D20)/3</f>
        <v>357.65666666666669</v>
      </c>
      <c r="E21" s="132"/>
      <c r="F21" s="134"/>
      <c r="G21" s="33"/>
      <c r="H21" s="34"/>
      <c r="I21" s="33"/>
      <c r="J21" s="33"/>
      <c r="K21" s="33"/>
      <c r="L21" s="34"/>
      <c r="M21" s="33"/>
      <c r="N21" s="35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</row>
    <row r="22" spans="1:97" x14ac:dyDescent="0.25">
      <c r="A22" s="308">
        <v>6</v>
      </c>
      <c r="B22" s="339" t="s">
        <v>222</v>
      </c>
      <c r="C22" s="205" t="s">
        <v>194</v>
      </c>
      <c r="D22" s="170">
        <v>269.99</v>
      </c>
      <c r="E22" s="40" t="s">
        <v>223</v>
      </c>
      <c r="F22" s="134"/>
      <c r="G22" s="33"/>
      <c r="H22" s="34"/>
      <c r="I22" s="33"/>
      <c r="J22" s="33"/>
      <c r="K22" s="33"/>
      <c r="L22" s="34"/>
      <c r="M22" s="33"/>
      <c r="N22" s="35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</row>
    <row r="23" spans="1:97" x14ac:dyDescent="0.25">
      <c r="A23" s="308"/>
      <c r="B23" s="340"/>
      <c r="C23" s="203" t="s">
        <v>213</v>
      </c>
      <c r="D23" s="171">
        <v>269.12</v>
      </c>
      <c r="E23" s="40" t="s">
        <v>224</v>
      </c>
      <c r="F23" s="134"/>
      <c r="G23" s="33"/>
      <c r="H23" s="34"/>
      <c r="I23" s="33"/>
      <c r="J23" s="37"/>
      <c r="K23" s="33"/>
      <c r="L23" s="34"/>
      <c r="M23" s="33"/>
      <c r="N23" s="35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</row>
    <row r="24" spans="1:97" x14ac:dyDescent="0.25">
      <c r="A24" s="308"/>
      <c r="B24" s="340"/>
      <c r="C24" s="203" t="s">
        <v>206</v>
      </c>
      <c r="D24" s="171">
        <v>269.12</v>
      </c>
      <c r="E24" s="40" t="s">
        <v>225</v>
      </c>
      <c r="F24" s="134"/>
      <c r="G24" s="33"/>
      <c r="H24" s="34"/>
      <c r="I24" s="33"/>
      <c r="J24" s="33"/>
      <c r="K24" s="33"/>
      <c r="L24" s="34"/>
      <c r="M24" s="33"/>
      <c r="N24" s="35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</row>
    <row r="25" spans="1:97" ht="15.75" thickBot="1" x14ac:dyDescent="0.3">
      <c r="A25" s="308"/>
      <c r="B25" s="341"/>
      <c r="C25" s="204" t="s">
        <v>197</v>
      </c>
      <c r="D25" s="262">
        <f xml:space="preserve"> (D22+D23+D24)/3</f>
        <v>269.41000000000003</v>
      </c>
      <c r="E25" s="132"/>
      <c r="F25" s="135"/>
      <c r="G25" s="33"/>
      <c r="H25" s="34"/>
      <c r="I25" s="33"/>
      <c r="J25" s="37"/>
      <c r="K25" s="33"/>
      <c r="L25" s="34"/>
      <c r="M25" s="33"/>
      <c r="N25" s="35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</row>
    <row r="26" spans="1:97" x14ac:dyDescent="0.25">
      <c r="A26" s="308">
        <v>7</v>
      </c>
      <c r="B26" s="339" t="s">
        <v>226</v>
      </c>
      <c r="C26" s="201" t="s">
        <v>201</v>
      </c>
      <c r="D26" s="172">
        <v>32.89</v>
      </c>
      <c r="E26" s="40" t="s">
        <v>227</v>
      </c>
      <c r="F26" s="135"/>
      <c r="G26" s="33"/>
      <c r="H26" s="34"/>
      <c r="I26" s="33"/>
      <c r="J26" s="37"/>
      <c r="K26" s="33"/>
      <c r="L26" s="34"/>
      <c r="M26" s="33"/>
      <c r="N26" s="35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</row>
    <row r="27" spans="1:97" x14ac:dyDescent="0.25">
      <c r="A27" s="308"/>
      <c r="B27" s="340"/>
      <c r="C27" s="202" t="s">
        <v>207</v>
      </c>
      <c r="D27" s="167">
        <v>32.89</v>
      </c>
      <c r="E27" s="40" t="s">
        <v>228</v>
      </c>
      <c r="F27" s="135"/>
      <c r="G27" s="33"/>
      <c r="H27" s="34"/>
      <c r="I27" s="33"/>
      <c r="J27" s="37"/>
      <c r="K27" s="33"/>
      <c r="L27" s="34"/>
      <c r="M27" s="33"/>
      <c r="N27" s="35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</row>
    <row r="28" spans="1:97" x14ac:dyDescent="0.25">
      <c r="A28" s="308"/>
      <c r="B28" s="340"/>
      <c r="C28" s="202" t="s">
        <v>199</v>
      </c>
      <c r="D28" s="167">
        <v>38.9</v>
      </c>
      <c r="E28" s="40" t="s">
        <v>229</v>
      </c>
      <c r="F28" s="135"/>
      <c r="G28" s="33"/>
      <c r="H28" s="34"/>
      <c r="I28" s="33"/>
      <c r="J28" s="37"/>
      <c r="K28" s="33"/>
      <c r="L28" s="34"/>
      <c r="M28" s="33"/>
      <c r="N28" s="35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</row>
    <row r="29" spans="1:97" ht="15.75" thickBot="1" x14ac:dyDescent="0.3">
      <c r="A29" s="308"/>
      <c r="B29" s="341"/>
      <c r="C29" s="204" t="s">
        <v>197</v>
      </c>
      <c r="D29" s="262">
        <f xml:space="preserve"> (D26+D27+D28)/3</f>
        <v>34.893333333333338</v>
      </c>
      <c r="E29" s="147"/>
      <c r="F29" s="135"/>
      <c r="G29" s="33"/>
      <c r="H29" s="34"/>
      <c r="I29" s="33"/>
      <c r="J29" s="37"/>
      <c r="K29" s="33"/>
      <c r="L29" s="34"/>
      <c r="M29" s="33"/>
      <c r="N29" s="35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</row>
    <row r="30" spans="1:97" x14ac:dyDescent="0.25">
      <c r="A30" s="308">
        <v>8</v>
      </c>
      <c r="B30" s="336" t="s">
        <v>230</v>
      </c>
      <c r="C30" s="205" t="s">
        <v>200</v>
      </c>
      <c r="D30" s="170">
        <v>139.9</v>
      </c>
      <c r="E30" s="40" t="s">
        <v>232</v>
      </c>
      <c r="F30" s="135"/>
      <c r="G30" s="33"/>
      <c r="H30" s="34"/>
      <c r="I30" s="33"/>
      <c r="J30" s="37"/>
      <c r="K30" s="33"/>
      <c r="L30" s="34"/>
      <c r="M30" s="33"/>
      <c r="N30" s="35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</row>
    <row r="31" spans="1:97" x14ac:dyDescent="0.25">
      <c r="A31" s="308"/>
      <c r="B31" s="337"/>
      <c r="C31" s="203" t="s">
        <v>201</v>
      </c>
      <c r="D31" s="171">
        <v>112.41</v>
      </c>
      <c r="E31" s="40" t="s">
        <v>233</v>
      </c>
      <c r="F31" s="135"/>
      <c r="G31" s="33"/>
      <c r="H31" s="34"/>
      <c r="I31" s="33"/>
      <c r="J31" s="37"/>
      <c r="K31" s="33"/>
      <c r="L31" s="34"/>
      <c r="M31" s="33"/>
      <c r="N31" s="35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</row>
    <row r="32" spans="1:97" x14ac:dyDescent="0.25">
      <c r="A32" s="308"/>
      <c r="B32" s="337"/>
      <c r="C32" s="203" t="s">
        <v>231</v>
      </c>
      <c r="D32" s="171">
        <v>139.9</v>
      </c>
      <c r="E32" s="40" t="s">
        <v>234</v>
      </c>
      <c r="F32" s="135"/>
      <c r="G32" s="33"/>
      <c r="H32" s="34"/>
      <c r="I32" s="33"/>
      <c r="J32" s="37"/>
      <c r="K32" s="33"/>
      <c r="L32" s="34"/>
      <c r="M32" s="33"/>
      <c r="N32" s="35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</row>
    <row r="33" spans="1:97" ht="15.75" thickBot="1" x14ac:dyDescent="0.3">
      <c r="A33" s="308"/>
      <c r="B33" s="338"/>
      <c r="C33" s="204" t="s">
        <v>197</v>
      </c>
      <c r="D33" s="262">
        <f xml:space="preserve"> (D30+D31+D32)/3</f>
        <v>130.73666666666668</v>
      </c>
      <c r="E33" s="132"/>
      <c r="F33" s="135"/>
      <c r="G33" s="33"/>
      <c r="H33" s="34"/>
      <c r="I33" s="33"/>
      <c r="J33" s="37"/>
      <c r="K33" s="33"/>
      <c r="L33" s="34"/>
      <c r="M33" s="33"/>
      <c r="N33" s="35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</row>
    <row r="34" spans="1:97" x14ac:dyDescent="0.25">
      <c r="A34" s="308">
        <v>9</v>
      </c>
      <c r="B34" s="333" t="s">
        <v>235</v>
      </c>
      <c r="C34" s="201" t="s">
        <v>194</v>
      </c>
      <c r="D34" s="173">
        <v>40.99</v>
      </c>
      <c r="E34" s="40" t="s">
        <v>236</v>
      </c>
      <c r="F34" s="135"/>
      <c r="G34" s="32"/>
      <c r="H34" s="32"/>
      <c r="I34" s="32"/>
      <c r="J34" s="32"/>
      <c r="K34" s="32"/>
      <c r="L34" s="32"/>
      <c r="M34" s="32"/>
      <c r="N34" s="32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</row>
    <row r="35" spans="1:97" x14ac:dyDescent="0.25">
      <c r="A35" s="308"/>
      <c r="B35" s="334"/>
      <c r="C35" s="203" t="s">
        <v>207</v>
      </c>
      <c r="D35" s="174">
        <v>41.9</v>
      </c>
      <c r="E35" s="40" t="s">
        <v>237</v>
      </c>
      <c r="F35" s="135"/>
      <c r="G35" s="33"/>
      <c r="H35" s="34"/>
      <c r="I35" s="33"/>
      <c r="J35" s="33"/>
      <c r="K35" s="33"/>
      <c r="L35" s="34"/>
      <c r="M35" s="33"/>
      <c r="N35" s="35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</row>
    <row r="36" spans="1:97" x14ac:dyDescent="0.25">
      <c r="A36" s="308"/>
      <c r="B36" s="334"/>
      <c r="C36" s="203" t="s">
        <v>201</v>
      </c>
      <c r="D36" s="174">
        <v>49.9</v>
      </c>
      <c r="E36" s="40" t="s">
        <v>238</v>
      </c>
      <c r="F36" s="135"/>
      <c r="G36" s="33"/>
      <c r="H36" s="34"/>
      <c r="I36" s="33"/>
      <c r="J36" s="33"/>
      <c r="K36" s="33"/>
      <c r="L36" s="34"/>
      <c r="M36" s="33"/>
      <c r="N36" s="35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</row>
    <row r="37" spans="1:97" ht="15.75" thickBot="1" x14ac:dyDescent="0.3">
      <c r="A37" s="308"/>
      <c r="B37" s="335"/>
      <c r="C37" s="204" t="s">
        <v>197</v>
      </c>
      <c r="D37" s="262">
        <f xml:space="preserve"> (D34+D35+D36)/3</f>
        <v>44.263333333333328</v>
      </c>
      <c r="E37" s="133"/>
      <c r="F37" s="135"/>
      <c r="G37" s="33"/>
      <c r="H37" s="34"/>
      <c r="I37" s="33"/>
      <c r="J37" s="33"/>
      <c r="K37" s="33"/>
      <c r="L37" s="34"/>
      <c r="M37" s="33"/>
      <c r="N37" s="35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</row>
    <row r="38" spans="1:97" x14ac:dyDescent="0.25">
      <c r="A38" s="308">
        <v>10</v>
      </c>
      <c r="B38" s="342" t="s">
        <v>239</v>
      </c>
      <c r="C38" s="201" t="s">
        <v>194</v>
      </c>
      <c r="D38" s="172">
        <v>136.99</v>
      </c>
      <c r="E38" s="40" t="s">
        <v>241</v>
      </c>
      <c r="F38" s="135"/>
      <c r="G38" s="33"/>
      <c r="H38" s="34"/>
      <c r="I38" s="33"/>
      <c r="J38" s="33"/>
      <c r="K38" s="33"/>
      <c r="L38" s="34"/>
      <c r="M38" s="33"/>
      <c r="N38" s="35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</row>
    <row r="39" spans="1:97" x14ac:dyDescent="0.25">
      <c r="A39" s="308"/>
      <c r="B39" s="343"/>
      <c r="C39" s="202" t="s">
        <v>201</v>
      </c>
      <c r="D39" s="167">
        <v>128.9</v>
      </c>
      <c r="E39" s="40" t="s">
        <v>242</v>
      </c>
      <c r="F39" s="135"/>
      <c r="G39" s="33"/>
      <c r="H39" s="34"/>
      <c r="I39" s="33"/>
      <c r="J39" s="33"/>
      <c r="K39" s="33"/>
      <c r="L39" s="34"/>
      <c r="M39" s="33"/>
      <c r="N39" s="35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</row>
    <row r="40" spans="1:97" x14ac:dyDescent="0.25">
      <c r="A40" s="308"/>
      <c r="B40" s="343"/>
      <c r="C40" s="202" t="s">
        <v>240</v>
      </c>
      <c r="D40" s="167">
        <v>136.99</v>
      </c>
      <c r="E40" s="40" t="s">
        <v>243</v>
      </c>
      <c r="F40" s="135"/>
      <c r="G40" s="33"/>
      <c r="H40" s="34"/>
      <c r="I40" s="33"/>
      <c r="J40" s="33"/>
      <c r="K40" s="33"/>
      <c r="L40" s="34"/>
      <c r="M40" s="33"/>
      <c r="N40" s="35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</row>
    <row r="41" spans="1:97" ht="15.75" thickBot="1" x14ac:dyDescent="0.3">
      <c r="A41" s="308"/>
      <c r="B41" s="344"/>
      <c r="C41" s="204" t="s">
        <v>197</v>
      </c>
      <c r="D41" s="262">
        <f xml:space="preserve"> (D38+D39+D40)/3</f>
        <v>134.29333333333332</v>
      </c>
      <c r="E41" s="147"/>
      <c r="F41" s="33"/>
      <c r="G41" s="33"/>
      <c r="H41" s="34"/>
      <c r="I41" s="33"/>
      <c r="J41" s="33"/>
      <c r="K41" s="33"/>
      <c r="L41" s="34"/>
      <c r="M41" s="33"/>
      <c r="N41" s="35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</row>
    <row r="42" spans="1:97" x14ac:dyDescent="0.25">
      <c r="A42" s="308">
        <v>11</v>
      </c>
      <c r="B42" s="330" t="s">
        <v>244</v>
      </c>
      <c r="C42" s="205" t="s">
        <v>214</v>
      </c>
      <c r="D42" s="175">
        <v>129.99</v>
      </c>
      <c r="E42" s="40" t="s">
        <v>246</v>
      </c>
      <c r="F42" s="134"/>
      <c r="G42" s="33"/>
      <c r="H42" s="34"/>
      <c r="I42" s="33"/>
      <c r="J42" s="33"/>
      <c r="K42" s="33"/>
      <c r="L42" s="34"/>
      <c r="M42" s="33"/>
      <c r="N42" s="35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</row>
    <row r="43" spans="1:97" x14ac:dyDescent="0.25">
      <c r="A43" s="308"/>
      <c r="B43" s="331"/>
      <c r="C43" s="203" t="s">
        <v>201</v>
      </c>
      <c r="D43" s="167">
        <v>116.99</v>
      </c>
      <c r="E43" s="150" t="s">
        <v>247</v>
      </c>
      <c r="F43" s="134"/>
      <c r="G43" s="32"/>
      <c r="H43" s="32"/>
      <c r="I43" s="32"/>
      <c r="J43" s="33"/>
      <c r="K43" s="32"/>
      <c r="L43" s="32"/>
      <c r="M43" s="32"/>
      <c r="N43" s="36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</row>
    <row r="44" spans="1:97" ht="16.5" customHeight="1" x14ac:dyDescent="0.25">
      <c r="A44" s="308"/>
      <c r="B44" s="331"/>
      <c r="C44" s="203" t="s">
        <v>213</v>
      </c>
      <c r="D44" s="167">
        <v>119.9</v>
      </c>
      <c r="E44" s="150" t="s">
        <v>248</v>
      </c>
      <c r="F44" s="134"/>
      <c r="G44" s="32"/>
      <c r="H44" s="32"/>
      <c r="I44" s="32"/>
      <c r="J44" s="33"/>
      <c r="K44" s="32"/>
      <c r="L44" s="32"/>
      <c r="M44" s="32"/>
      <c r="N44" s="36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</row>
    <row r="45" spans="1:97" ht="15.75" thickBot="1" x14ac:dyDescent="0.3">
      <c r="A45" s="308"/>
      <c r="B45" s="332"/>
      <c r="C45" s="204" t="s">
        <v>197</v>
      </c>
      <c r="D45" s="262">
        <f xml:space="preserve"> (D42+D43+D44)/3</f>
        <v>122.29333333333334</v>
      </c>
      <c r="E45" s="132"/>
      <c r="F45" s="33"/>
      <c r="G45" s="33"/>
      <c r="H45" s="34"/>
      <c r="I45" s="33"/>
      <c r="J45" s="33"/>
      <c r="K45" s="33"/>
      <c r="L45" s="34"/>
      <c r="M45" s="33"/>
      <c r="N45" s="35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</row>
    <row r="46" spans="1:97" x14ac:dyDescent="0.25">
      <c r="A46" s="308">
        <v>12</v>
      </c>
      <c r="B46" s="336" t="s">
        <v>245</v>
      </c>
      <c r="C46" s="205" t="s">
        <v>249</v>
      </c>
      <c r="D46" s="172">
        <v>85</v>
      </c>
      <c r="E46" s="150" t="s">
        <v>251</v>
      </c>
      <c r="F46" s="33"/>
      <c r="G46" s="33"/>
      <c r="H46" s="34"/>
      <c r="I46" s="33"/>
      <c r="J46" s="33"/>
      <c r="K46" s="33"/>
      <c r="L46" s="34"/>
      <c r="M46" s="33"/>
      <c r="N46" s="35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</row>
    <row r="47" spans="1:97" x14ac:dyDescent="0.25">
      <c r="A47" s="308"/>
      <c r="B47" s="337"/>
      <c r="C47" s="203" t="s">
        <v>199</v>
      </c>
      <c r="D47" s="174">
        <v>89.98</v>
      </c>
      <c r="E47" s="40" t="s">
        <v>252</v>
      </c>
      <c r="F47" s="33"/>
      <c r="G47" s="33"/>
      <c r="H47" s="34"/>
      <c r="I47" s="33"/>
      <c r="J47" s="33"/>
      <c r="K47" s="33"/>
      <c r="L47" s="34"/>
      <c r="M47" s="33"/>
      <c r="N47" s="35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</row>
    <row r="48" spans="1:97" x14ac:dyDescent="0.25">
      <c r="A48" s="308"/>
      <c r="B48" s="337"/>
      <c r="C48" s="203" t="s">
        <v>250</v>
      </c>
      <c r="D48" s="167">
        <v>116.2</v>
      </c>
      <c r="E48" s="151" t="s">
        <v>253</v>
      </c>
      <c r="F48" s="345"/>
      <c r="G48" s="32"/>
      <c r="H48" s="32"/>
      <c r="I48" s="32"/>
      <c r="J48" s="32"/>
      <c r="K48" s="32"/>
      <c r="L48" s="32"/>
      <c r="M48" s="32"/>
      <c r="N48" s="36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</row>
    <row r="49" spans="1:97" ht="15.75" thickBot="1" x14ac:dyDescent="0.3">
      <c r="A49" s="308"/>
      <c r="B49" s="338"/>
      <c r="C49" s="204" t="s">
        <v>197</v>
      </c>
      <c r="D49" s="262">
        <f xml:space="preserve"> (D46+D47+D48)/3</f>
        <v>97.06</v>
      </c>
      <c r="E49" s="40"/>
      <c r="F49" s="345"/>
      <c r="G49" s="32"/>
      <c r="H49" s="32"/>
      <c r="I49" s="32"/>
      <c r="J49" s="32"/>
      <c r="K49" s="32"/>
      <c r="L49" s="32"/>
      <c r="M49" s="32"/>
      <c r="N49" s="32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</row>
    <row r="50" spans="1:97" ht="30" x14ac:dyDescent="0.25">
      <c r="A50" s="308">
        <v>13</v>
      </c>
      <c r="B50" s="336" t="s">
        <v>385</v>
      </c>
      <c r="C50" s="205" t="s">
        <v>201</v>
      </c>
      <c r="D50" s="175">
        <v>50.9</v>
      </c>
      <c r="E50" s="150" t="s">
        <v>254</v>
      </c>
      <c r="F50" s="345"/>
      <c r="G50" s="33"/>
      <c r="H50" s="34"/>
      <c r="I50" s="33"/>
      <c r="J50" s="33"/>
      <c r="K50" s="33"/>
      <c r="L50" s="34"/>
      <c r="M50" s="33"/>
      <c r="N50" s="35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</row>
    <row r="51" spans="1:97" x14ac:dyDescent="0.25">
      <c r="A51" s="308"/>
      <c r="B51" s="337"/>
      <c r="C51" s="203" t="s">
        <v>199</v>
      </c>
      <c r="D51" s="167">
        <v>45.52</v>
      </c>
      <c r="E51" s="150" t="s">
        <v>255</v>
      </c>
      <c r="F51" s="346"/>
      <c r="G51" s="32"/>
      <c r="H51" s="32"/>
      <c r="I51" s="32"/>
      <c r="J51" s="32"/>
      <c r="K51" s="32"/>
      <c r="L51" s="32"/>
      <c r="M51" s="32"/>
      <c r="N51" s="36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</row>
    <row r="52" spans="1:97" ht="18" customHeight="1" x14ac:dyDescent="0.25">
      <c r="A52" s="308"/>
      <c r="B52" s="337"/>
      <c r="C52" s="203" t="s">
        <v>207</v>
      </c>
      <c r="D52" s="176">
        <v>52.38</v>
      </c>
      <c r="E52" s="150" t="s">
        <v>256</v>
      </c>
      <c r="F52" s="346"/>
      <c r="G52" s="32"/>
      <c r="H52" s="32"/>
      <c r="I52" s="32"/>
      <c r="J52" s="32"/>
      <c r="K52" s="32"/>
      <c r="L52" s="32"/>
      <c r="M52" s="32"/>
      <c r="N52" s="32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</row>
    <row r="53" spans="1:97" ht="15.75" thickBot="1" x14ac:dyDescent="0.3">
      <c r="A53" s="308"/>
      <c r="B53" s="338"/>
      <c r="C53" s="204" t="s">
        <v>197</v>
      </c>
      <c r="D53" s="262">
        <f xml:space="preserve"> (D50+D51+D52)/3</f>
        <v>49.6</v>
      </c>
      <c r="E53" s="40"/>
      <c r="F53" s="346"/>
      <c r="G53" s="33"/>
      <c r="H53" s="34"/>
      <c r="I53" s="33"/>
      <c r="J53" s="33"/>
      <c r="K53" s="33"/>
      <c r="L53" s="34"/>
      <c r="M53" s="33"/>
      <c r="N53" s="35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</row>
    <row r="54" spans="1:97" x14ac:dyDescent="0.25">
      <c r="A54" s="308">
        <v>14</v>
      </c>
      <c r="B54" s="339" t="s">
        <v>257</v>
      </c>
      <c r="C54" s="205" t="s">
        <v>200</v>
      </c>
      <c r="D54" s="177">
        <v>199.9</v>
      </c>
      <c r="E54" s="40" t="s">
        <v>258</v>
      </c>
      <c r="F54" s="328"/>
      <c r="G54" s="33"/>
      <c r="H54" s="34"/>
      <c r="I54" s="33"/>
      <c r="J54" s="33"/>
      <c r="K54" s="33"/>
      <c r="L54" s="34"/>
      <c r="M54" s="33"/>
      <c r="N54" s="35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</row>
    <row r="55" spans="1:97" x14ac:dyDescent="0.25">
      <c r="A55" s="308"/>
      <c r="B55" s="340"/>
      <c r="C55" s="203" t="s">
        <v>207</v>
      </c>
      <c r="D55" s="176">
        <v>184</v>
      </c>
      <c r="E55" s="40" t="s">
        <v>259</v>
      </c>
      <c r="F55" s="328"/>
      <c r="G55" s="33"/>
      <c r="H55" s="34"/>
      <c r="I55" s="33"/>
      <c r="J55" s="33"/>
      <c r="K55" s="33"/>
      <c r="L55" s="34"/>
      <c r="M55" s="33"/>
      <c r="N55" s="35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</row>
    <row r="56" spans="1:97" x14ac:dyDescent="0.25">
      <c r="A56" s="308"/>
      <c r="B56" s="340"/>
      <c r="C56" s="203" t="s">
        <v>201</v>
      </c>
      <c r="D56" s="176">
        <v>184</v>
      </c>
      <c r="E56" s="40" t="s">
        <v>260</v>
      </c>
      <c r="F56" s="328"/>
      <c r="G56" s="33"/>
      <c r="H56" s="34"/>
      <c r="I56" s="33"/>
      <c r="J56" s="33"/>
      <c r="K56" s="33"/>
      <c r="L56" s="34"/>
      <c r="M56" s="33"/>
      <c r="N56" s="35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</row>
    <row r="57" spans="1:97" ht="15.75" thickBot="1" x14ac:dyDescent="0.3">
      <c r="A57" s="308"/>
      <c r="B57" s="341"/>
      <c r="C57" s="204" t="s">
        <v>197</v>
      </c>
      <c r="D57" s="262">
        <f xml:space="preserve"> (D54+D55+D56)/3</f>
        <v>189.29999999999998</v>
      </c>
      <c r="E57" s="40"/>
      <c r="F57" s="32"/>
      <c r="G57" s="32"/>
      <c r="H57" s="32"/>
      <c r="I57" s="32"/>
      <c r="J57" s="32"/>
      <c r="K57" s="32"/>
      <c r="L57" s="32"/>
      <c r="M57" s="32"/>
      <c r="N57" s="36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</row>
    <row r="58" spans="1:97" x14ac:dyDescent="0.25">
      <c r="A58" s="308">
        <v>15</v>
      </c>
      <c r="B58" s="325" t="s">
        <v>261</v>
      </c>
      <c r="C58" s="194" t="s">
        <v>201</v>
      </c>
      <c r="D58" s="178">
        <v>229.5</v>
      </c>
      <c r="E58" s="40" t="s">
        <v>269</v>
      </c>
      <c r="F58" s="32"/>
      <c r="G58" s="32"/>
      <c r="H58" s="32"/>
      <c r="I58" s="32"/>
      <c r="J58" s="32"/>
      <c r="K58" s="32"/>
      <c r="L58" s="32"/>
      <c r="M58" s="32"/>
      <c r="N58" s="32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</row>
    <row r="59" spans="1:97" x14ac:dyDescent="0.25">
      <c r="A59" s="308"/>
      <c r="B59" s="326"/>
      <c r="C59" s="185" t="s">
        <v>214</v>
      </c>
      <c r="D59" s="179">
        <v>255</v>
      </c>
      <c r="E59" s="40" t="s">
        <v>270</v>
      </c>
      <c r="F59" s="33"/>
      <c r="G59" s="33"/>
      <c r="H59" s="34"/>
      <c r="I59" s="33"/>
      <c r="J59" s="33"/>
      <c r="K59" s="33"/>
      <c r="L59" s="34"/>
      <c r="M59" s="33"/>
      <c r="N59" s="35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</row>
    <row r="60" spans="1:97" x14ac:dyDescent="0.25">
      <c r="A60" s="308"/>
      <c r="B60" s="326"/>
      <c r="C60" s="185" t="s">
        <v>213</v>
      </c>
      <c r="D60" s="179">
        <v>297.75</v>
      </c>
      <c r="E60" s="40" t="s">
        <v>271</v>
      </c>
      <c r="F60" s="33"/>
      <c r="G60" s="33"/>
      <c r="H60" s="34"/>
      <c r="I60" s="33"/>
      <c r="J60" s="33"/>
      <c r="K60" s="33"/>
      <c r="L60" s="34"/>
      <c r="M60" s="33"/>
      <c r="N60" s="35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</row>
    <row r="61" spans="1:97" ht="15.75" thickBot="1" x14ac:dyDescent="0.3">
      <c r="A61" s="308"/>
      <c r="B61" s="327"/>
      <c r="C61" s="204" t="s">
        <v>197</v>
      </c>
      <c r="D61" s="262">
        <f xml:space="preserve"> (D58+D59+D60)/3</f>
        <v>260.75</v>
      </c>
      <c r="E61" s="40"/>
      <c r="F61" s="33"/>
      <c r="G61" s="33"/>
      <c r="H61" s="34"/>
      <c r="I61" s="33"/>
      <c r="J61" s="33"/>
      <c r="K61" s="33"/>
      <c r="L61" s="34"/>
      <c r="M61" s="33"/>
      <c r="N61" s="35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</row>
    <row r="62" spans="1:97" x14ac:dyDescent="0.25">
      <c r="A62" s="308">
        <v>16</v>
      </c>
      <c r="B62" s="336" t="s">
        <v>262</v>
      </c>
      <c r="C62" s="201" t="s">
        <v>263</v>
      </c>
      <c r="D62" s="180">
        <v>27.64</v>
      </c>
      <c r="E62" t="s">
        <v>265</v>
      </c>
      <c r="F62" s="33"/>
      <c r="G62" s="33"/>
      <c r="H62" s="34"/>
      <c r="I62" s="33"/>
      <c r="J62" s="33"/>
      <c r="K62" s="33"/>
      <c r="L62" s="34"/>
      <c r="M62" s="33"/>
      <c r="N62" s="35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</row>
    <row r="63" spans="1:97" x14ac:dyDescent="0.25">
      <c r="A63" s="308"/>
      <c r="B63" s="337"/>
      <c r="C63" s="203" t="s">
        <v>44</v>
      </c>
      <c r="D63" s="176">
        <v>38</v>
      </c>
      <c r="E63" s="40" t="s">
        <v>266</v>
      </c>
      <c r="F63" s="33"/>
      <c r="G63" s="33"/>
      <c r="H63" s="34"/>
      <c r="I63" s="33"/>
      <c r="J63" s="33"/>
      <c r="K63" s="33"/>
      <c r="L63" s="34"/>
      <c r="M63" s="33"/>
      <c r="N63" s="35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</row>
    <row r="64" spans="1:97" x14ac:dyDescent="0.25">
      <c r="A64" s="308"/>
      <c r="B64" s="337"/>
      <c r="C64" s="203" t="s">
        <v>264</v>
      </c>
      <c r="D64" s="176">
        <v>30.02</v>
      </c>
      <c r="E64" s="40" t="s">
        <v>267</v>
      </c>
      <c r="F64" s="32"/>
      <c r="G64" s="32"/>
      <c r="H64" s="32"/>
      <c r="I64" s="32"/>
      <c r="J64" s="32"/>
      <c r="K64" s="32"/>
      <c r="L64" s="32"/>
      <c r="M64" s="32"/>
      <c r="N64" s="36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</row>
    <row r="65" spans="1:97" ht="15.75" thickBot="1" x14ac:dyDescent="0.3">
      <c r="A65" s="308"/>
      <c r="B65" s="338"/>
      <c r="C65" s="204" t="s">
        <v>197</v>
      </c>
      <c r="D65" s="262">
        <f xml:space="preserve"> (D62+D63+D64)/3</f>
        <v>31.886666666666667</v>
      </c>
      <c r="E65" s="40"/>
      <c r="F65" s="32"/>
      <c r="G65" s="32"/>
      <c r="H65" s="32"/>
      <c r="I65" s="32"/>
      <c r="J65" s="32"/>
      <c r="K65" s="32"/>
      <c r="L65" s="32"/>
      <c r="M65" s="32"/>
      <c r="N65" s="32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</row>
    <row r="66" spans="1:97" x14ac:dyDescent="0.25">
      <c r="A66" s="308">
        <v>17</v>
      </c>
      <c r="B66" s="325" t="s">
        <v>297</v>
      </c>
      <c r="C66" s="201" t="s">
        <v>194</v>
      </c>
      <c r="D66" s="180">
        <v>40.99</v>
      </c>
      <c r="E66" s="40" t="s">
        <v>236</v>
      </c>
    </row>
    <row r="67" spans="1:97" x14ac:dyDescent="0.25">
      <c r="A67" s="308"/>
      <c r="B67" s="326"/>
      <c r="C67" s="203" t="s">
        <v>207</v>
      </c>
      <c r="D67" s="176">
        <v>41.9</v>
      </c>
      <c r="E67" s="40" t="s">
        <v>237</v>
      </c>
    </row>
    <row r="68" spans="1:97" x14ac:dyDescent="0.25">
      <c r="A68" s="308"/>
      <c r="B68" s="326"/>
      <c r="C68" s="185" t="s">
        <v>201</v>
      </c>
      <c r="D68" s="179">
        <v>49.9</v>
      </c>
      <c r="E68" s="40" t="s">
        <v>238</v>
      </c>
    </row>
    <row r="69" spans="1:97" ht="15.75" thickBot="1" x14ac:dyDescent="0.3">
      <c r="A69" s="308"/>
      <c r="B69" s="327"/>
      <c r="C69" s="204" t="s">
        <v>197</v>
      </c>
      <c r="D69" s="262">
        <f xml:space="preserve"> (D66+D67+D68)/3</f>
        <v>44.263333333333328</v>
      </c>
      <c r="E69" s="40"/>
    </row>
    <row r="70" spans="1:97" x14ac:dyDescent="0.25">
      <c r="A70" s="308">
        <v>18</v>
      </c>
      <c r="B70" s="325" t="s">
        <v>298</v>
      </c>
      <c r="C70" s="201" t="s">
        <v>304</v>
      </c>
      <c r="D70" s="180">
        <v>174.98</v>
      </c>
      <c r="E70" s="40" t="s">
        <v>303</v>
      </c>
    </row>
    <row r="71" spans="1:97" x14ac:dyDescent="0.25">
      <c r="A71" s="308"/>
      <c r="B71" s="326"/>
      <c r="C71" s="203" t="s">
        <v>201</v>
      </c>
      <c r="D71" s="176">
        <v>179.91</v>
      </c>
      <c r="E71" s="40" t="s">
        <v>305</v>
      </c>
    </row>
    <row r="72" spans="1:97" x14ac:dyDescent="0.25">
      <c r="A72" s="308"/>
      <c r="B72" s="326"/>
      <c r="C72" s="185" t="s">
        <v>44</v>
      </c>
      <c r="D72" s="179">
        <v>188</v>
      </c>
      <c r="E72" s="181" t="s">
        <v>306</v>
      </c>
    </row>
    <row r="73" spans="1:97" ht="15.75" thickBot="1" x14ac:dyDescent="0.3">
      <c r="A73" s="308"/>
      <c r="B73" s="327"/>
      <c r="C73" s="204" t="s">
        <v>197</v>
      </c>
      <c r="D73" s="262">
        <f xml:space="preserve"> (D70+D71+D72)/3</f>
        <v>180.96333333333334</v>
      </c>
      <c r="E73" s="40"/>
    </row>
    <row r="74" spans="1:97" ht="15" customHeight="1" x14ac:dyDescent="0.25">
      <c r="A74" s="308">
        <v>19</v>
      </c>
      <c r="B74" s="325" t="s">
        <v>299</v>
      </c>
      <c r="C74" s="201" t="s">
        <v>38</v>
      </c>
      <c r="D74" s="180">
        <v>42.9</v>
      </c>
      <c r="E74" s="40" t="s">
        <v>300</v>
      </c>
    </row>
    <row r="75" spans="1:97" x14ac:dyDescent="0.25">
      <c r="A75" s="308"/>
      <c r="B75" s="326"/>
      <c r="C75" s="203" t="s">
        <v>201</v>
      </c>
      <c r="D75" s="176">
        <v>42</v>
      </c>
      <c r="E75" s="40" t="s">
        <v>301</v>
      </c>
    </row>
    <row r="76" spans="1:97" x14ac:dyDescent="0.25">
      <c r="A76" s="308"/>
      <c r="B76" s="326"/>
      <c r="C76" s="185" t="s">
        <v>213</v>
      </c>
      <c r="D76" s="179">
        <v>60.64</v>
      </c>
      <c r="E76" s="40" t="s">
        <v>302</v>
      </c>
    </row>
    <row r="77" spans="1:97" ht="15.75" thickBot="1" x14ac:dyDescent="0.3">
      <c r="A77" s="308"/>
      <c r="B77" s="327"/>
      <c r="C77" s="206" t="s">
        <v>197</v>
      </c>
      <c r="D77" s="263">
        <f xml:space="preserve"> (D74+D75+D76)/3</f>
        <v>48.513333333333343</v>
      </c>
    </row>
    <row r="78" spans="1:97" x14ac:dyDescent="0.25">
      <c r="A78" s="308">
        <v>20</v>
      </c>
      <c r="B78" s="322" t="s">
        <v>343</v>
      </c>
      <c r="C78" s="194" t="s">
        <v>38</v>
      </c>
      <c r="D78" s="178">
        <v>5.99</v>
      </c>
      <c r="E78" s="181" t="s">
        <v>325</v>
      </c>
    </row>
    <row r="79" spans="1:97" x14ac:dyDescent="0.25">
      <c r="A79" s="308"/>
      <c r="B79" s="323"/>
      <c r="C79" s="185" t="s">
        <v>327</v>
      </c>
      <c r="D79" s="179">
        <v>5.9</v>
      </c>
      <c r="E79" s="181" t="s">
        <v>326</v>
      </c>
    </row>
    <row r="80" spans="1:97" x14ac:dyDescent="0.25">
      <c r="A80" s="308"/>
      <c r="B80" s="323"/>
      <c r="C80" s="186" t="s">
        <v>329</v>
      </c>
      <c r="D80" s="179">
        <v>7.49</v>
      </c>
      <c r="E80" s="181" t="s">
        <v>328</v>
      </c>
    </row>
    <row r="81" spans="1:5" ht="15.75" thickBot="1" x14ac:dyDescent="0.3">
      <c r="A81" s="308"/>
      <c r="B81" s="324"/>
      <c r="C81" s="196" t="s">
        <v>197</v>
      </c>
      <c r="D81" s="264">
        <f>(D78+D79+D80)/3</f>
        <v>6.4600000000000009</v>
      </c>
    </row>
    <row r="82" spans="1:5" ht="15" customHeight="1" x14ac:dyDescent="0.25">
      <c r="A82" s="308">
        <v>21</v>
      </c>
      <c r="B82" s="319" t="s">
        <v>344</v>
      </c>
      <c r="C82" s="207" t="s">
        <v>38</v>
      </c>
      <c r="D82" s="197">
        <v>5.89</v>
      </c>
      <c r="E82" s="181" t="s">
        <v>330</v>
      </c>
    </row>
    <row r="83" spans="1:5" x14ac:dyDescent="0.25">
      <c r="A83" s="308"/>
      <c r="B83" s="320"/>
      <c r="C83" s="186" t="s">
        <v>329</v>
      </c>
      <c r="D83" s="179">
        <v>16.899999999999999</v>
      </c>
      <c r="E83" s="181" t="s">
        <v>331</v>
      </c>
    </row>
    <row r="84" spans="1:5" x14ac:dyDescent="0.25">
      <c r="A84" s="308"/>
      <c r="B84" s="320"/>
      <c r="C84" s="186" t="s">
        <v>44</v>
      </c>
      <c r="D84" s="179">
        <v>18.899999999999999</v>
      </c>
      <c r="E84" s="181" t="s">
        <v>332</v>
      </c>
    </row>
    <row r="85" spans="1:5" ht="15.75" thickBot="1" x14ac:dyDescent="0.3">
      <c r="A85" s="308"/>
      <c r="B85" s="321"/>
      <c r="C85" s="208" t="s">
        <v>197</v>
      </c>
      <c r="D85" s="265">
        <f>(D82+D83+D84)/3</f>
        <v>13.896666666666667</v>
      </c>
    </row>
    <row r="86" spans="1:5" x14ac:dyDescent="0.25">
      <c r="A86" s="308">
        <v>22</v>
      </c>
      <c r="B86" s="243"/>
      <c r="C86" s="267" t="s">
        <v>553</v>
      </c>
      <c r="D86" s="268">
        <v>23.31</v>
      </c>
      <c r="E86" s="181" t="s">
        <v>554</v>
      </c>
    </row>
    <row r="87" spans="1:5" x14ac:dyDescent="0.25">
      <c r="A87" s="308"/>
      <c r="B87" s="243" t="s">
        <v>559</v>
      </c>
      <c r="C87" s="267" t="s">
        <v>199</v>
      </c>
      <c r="D87" s="268">
        <v>34.99</v>
      </c>
      <c r="E87" s="181" t="s">
        <v>555</v>
      </c>
    </row>
    <row r="88" spans="1:5" x14ac:dyDescent="0.25">
      <c r="A88" s="308"/>
      <c r="B88" s="243"/>
      <c r="C88" s="267" t="s">
        <v>201</v>
      </c>
      <c r="D88" s="268">
        <v>32.200000000000003</v>
      </c>
      <c r="E88" s="181" t="s">
        <v>556</v>
      </c>
    </row>
    <row r="89" spans="1:5" ht="15.75" thickBot="1" x14ac:dyDescent="0.3">
      <c r="A89" s="308"/>
      <c r="B89" s="243"/>
      <c r="C89" s="208" t="s">
        <v>197</v>
      </c>
      <c r="D89" s="265">
        <f>(D86+D87+D88)/3</f>
        <v>30.166666666666668</v>
      </c>
    </row>
    <row r="90" spans="1:5" x14ac:dyDescent="0.25">
      <c r="A90" s="308">
        <v>23</v>
      </c>
      <c r="B90" s="319" t="s">
        <v>507</v>
      </c>
      <c r="C90" s="207" t="s">
        <v>509</v>
      </c>
      <c r="D90" s="197">
        <v>25</v>
      </c>
      <c r="E90" s="181" t="s">
        <v>508</v>
      </c>
    </row>
    <row r="91" spans="1:5" x14ac:dyDescent="0.25">
      <c r="A91" s="308"/>
      <c r="B91" s="320"/>
      <c r="C91" s="186" t="s">
        <v>38</v>
      </c>
      <c r="D91" s="179">
        <v>59.9</v>
      </c>
      <c r="E91" s="181" t="s">
        <v>510</v>
      </c>
    </row>
    <row r="92" spans="1:5" x14ac:dyDescent="0.25">
      <c r="A92" s="308"/>
      <c r="B92" s="320"/>
      <c r="C92" s="186" t="s">
        <v>568</v>
      </c>
      <c r="D92" s="179">
        <v>45</v>
      </c>
      <c r="E92" s="181" t="s">
        <v>567</v>
      </c>
    </row>
    <row r="93" spans="1:5" ht="15.75" thickBot="1" x14ac:dyDescent="0.3">
      <c r="A93" s="308"/>
      <c r="B93" s="321"/>
      <c r="C93" s="208" t="s">
        <v>197</v>
      </c>
      <c r="D93" s="195">
        <f>(D90+D91+D92)/3</f>
        <v>43.300000000000004</v>
      </c>
    </row>
    <row r="94" spans="1:5" x14ac:dyDescent="0.25">
      <c r="A94" s="308">
        <v>24</v>
      </c>
      <c r="B94" s="319" t="s">
        <v>257</v>
      </c>
      <c r="C94" s="207" t="s">
        <v>562</v>
      </c>
      <c r="D94" s="197">
        <v>126.38</v>
      </c>
      <c r="E94" s="181" t="s">
        <v>561</v>
      </c>
    </row>
    <row r="95" spans="1:5" x14ac:dyDescent="0.25">
      <c r="A95" s="308"/>
      <c r="B95" s="320"/>
      <c r="C95" s="186" t="s">
        <v>201</v>
      </c>
      <c r="D95" s="179">
        <v>154.1</v>
      </c>
      <c r="E95" s="181" t="s">
        <v>563</v>
      </c>
    </row>
    <row r="96" spans="1:5" x14ac:dyDescent="0.25">
      <c r="A96" s="308"/>
      <c r="B96" s="320"/>
      <c r="C96" s="186" t="s">
        <v>565</v>
      </c>
      <c r="D96" s="179">
        <v>138.69</v>
      </c>
      <c r="E96" s="181" t="s">
        <v>564</v>
      </c>
    </row>
    <row r="97" spans="1:5" ht="15.75" thickBot="1" x14ac:dyDescent="0.3">
      <c r="A97" s="308"/>
      <c r="B97" s="321"/>
      <c r="C97" s="279" t="s">
        <v>197</v>
      </c>
      <c r="D97" s="280">
        <f>(D94+D95+D96)/3</f>
        <v>139.72333333333333</v>
      </c>
    </row>
    <row r="98" spans="1:5" ht="15" customHeight="1" x14ac:dyDescent="0.25">
      <c r="A98" s="308">
        <v>25</v>
      </c>
      <c r="B98" s="319" t="s">
        <v>577</v>
      </c>
      <c r="C98" s="281" t="s">
        <v>573</v>
      </c>
      <c r="D98" s="282">
        <v>110</v>
      </c>
      <c r="E98" s="285" t="s">
        <v>576</v>
      </c>
    </row>
    <row r="99" spans="1:5" x14ac:dyDescent="0.25">
      <c r="A99" s="308"/>
      <c r="B99" s="320"/>
      <c r="C99" s="283" t="s">
        <v>574</v>
      </c>
      <c r="D99" s="284">
        <v>256.48</v>
      </c>
      <c r="E99" s="285">
        <v>30290521</v>
      </c>
    </row>
    <row r="100" spans="1:5" x14ac:dyDescent="0.25">
      <c r="A100" s="308"/>
      <c r="B100" s="320"/>
      <c r="C100" s="283" t="s">
        <v>575</v>
      </c>
      <c r="D100" s="284">
        <v>73.28</v>
      </c>
      <c r="E100" s="285">
        <v>34843118</v>
      </c>
    </row>
    <row r="101" spans="1:5" ht="15.75" thickBot="1" x14ac:dyDescent="0.3">
      <c r="A101" s="308"/>
      <c r="B101" s="321"/>
      <c r="C101" s="286" t="s">
        <v>197</v>
      </c>
      <c r="D101" s="195">
        <f>(D98+D99+D100)/3</f>
        <v>146.58666666666667</v>
      </c>
    </row>
  </sheetData>
  <mergeCells count="55">
    <mergeCell ref="F48:F50"/>
    <mergeCell ref="F51:F53"/>
    <mergeCell ref="B58:B61"/>
    <mergeCell ref="B62:B65"/>
    <mergeCell ref="B46:B49"/>
    <mergeCell ref="B50:B53"/>
    <mergeCell ref="B54:B57"/>
    <mergeCell ref="N1:N2"/>
    <mergeCell ref="G1:I1"/>
    <mergeCell ref="J1:M1"/>
    <mergeCell ref="B42:B45"/>
    <mergeCell ref="B34:B37"/>
    <mergeCell ref="B2:B5"/>
    <mergeCell ref="B6:B9"/>
    <mergeCell ref="B10:B13"/>
    <mergeCell ref="B14:B17"/>
    <mergeCell ref="B18:B21"/>
    <mergeCell ref="B22:B25"/>
    <mergeCell ref="B26:B29"/>
    <mergeCell ref="B30:B33"/>
    <mergeCell ref="B38:B41"/>
    <mergeCell ref="B66:B69"/>
    <mergeCell ref="B70:B73"/>
    <mergeCell ref="B74:B77"/>
    <mergeCell ref="F54:F56"/>
    <mergeCell ref="A2:A5"/>
    <mergeCell ref="A6:A9"/>
    <mergeCell ref="A10:A13"/>
    <mergeCell ref="A14:A17"/>
    <mergeCell ref="A18:A21"/>
    <mergeCell ref="A22:A25"/>
    <mergeCell ref="A26:A29"/>
    <mergeCell ref="A30:A33"/>
    <mergeCell ref="A34:A37"/>
    <mergeCell ref="A38:A41"/>
    <mergeCell ref="A42:A45"/>
    <mergeCell ref="A46:A49"/>
    <mergeCell ref="A50:A53"/>
    <mergeCell ref="A54:A57"/>
    <mergeCell ref="A58:A61"/>
    <mergeCell ref="A62:A65"/>
    <mergeCell ref="A66:A69"/>
    <mergeCell ref="A94:A97"/>
    <mergeCell ref="B94:B97"/>
    <mergeCell ref="B98:B101"/>
    <mergeCell ref="A98:A101"/>
    <mergeCell ref="A70:A73"/>
    <mergeCell ref="A90:A93"/>
    <mergeCell ref="B90:B93"/>
    <mergeCell ref="A74:A77"/>
    <mergeCell ref="A82:A85"/>
    <mergeCell ref="B78:B81"/>
    <mergeCell ref="B82:B85"/>
    <mergeCell ref="A78:A81"/>
    <mergeCell ref="A86:A89"/>
  </mergeCells>
  <hyperlinks>
    <hyperlink ref="E4" r:id="rId1"/>
    <hyperlink ref="E2" r:id="rId2"/>
    <hyperlink ref="E3" r:id="rId3"/>
    <hyperlink ref="E6" r:id="rId4" display="https://www.magazineluiza.com.br/torneira-para-lavatorio-de-mesa-docoleletric-clean-/p/6715565/cj/toas/?&amp;utm_source=google&amp;partner_id=18335&amp;seller_id=abcdaconstrucao&amp;product_group_id=376808955025&amp;ad_group_id=48543698555&amp;aw_viq=pla&amp;gclid=CjwKCAjwvJvpBRAtEiwAjLuRPbukZR3CmES_J7KxrjEu3tMNgLdds5M9kmlbaPg5WCLLpbsYR6ShHRoCWoIQAvD_BwE"/>
    <hyperlink ref="E7" r:id="rId5"/>
    <hyperlink ref="E8" r:id="rId6" display="https://www.americanas.com.br/produto/7941729/torneira-para-banheiro-de-mesa-docoleletric-1-2-chrome?WT.srch=1&amp;acc=e789ea56094489dffd798f86ff51c7a9&amp;epar=bp_pl_00_go_pla_casaeconst_geral_gmv&amp;gclid=CjwKCAjwvJvpBRAtEiwAjLuRPYpN9wRx3qUXuEaLlyzVInSBTJUBaEG-s-v-I0F1pgurj42-tT-EHxoC1l0QAvD_BwE&amp;i=573fde79eec3dfb1f800a6a4&amp;o=55ce80b09c3238c7d1b0ded3&amp;opn=YSMESP&amp;sellerId=38542718000182"/>
    <hyperlink ref="E10" r:id="rId7"/>
    <hyperlink ref="E11" r:id="rId8"/>
    <hyperlink ref="E12" r:id="rId9"/>
    <hyperlink ref="E14" r:id="rId10"/>
    <hyperlink ref="E15" r:id="rId11"/>
    <hyperlink ref="E16" r:id="rId12"/>
    <hyperlink ref="E18" r:id="rId13"/>
    <hyperlink ref="E19" r:id="rId14"/>
    <hyperlink ref="E20" r:id="rId15"/>
    <hyperlink ref="E22" r:id="rId16"/>
    <hyperlink ref="E23" r:id="rId17" display="https://www.pontofrio.com.br/construcao/BanheiroAcessorios/AssentosSanitarios/assento-termofixo-slow-close-e-easy-clean-vogue-plus-deca-ap51617-branco-9453085.html?utm_medium=cpc&amp;utm_source=gp_pla&amp;IdSku=9453085&amp;idLojista=34037&amp;utm_campaign=ferr_casa_e_construcao_shopping&amp;gclid=EAIaIQobChMI4OC4jM234wIVQQqRCh3oNwF_EAkYBSABEgJl3_D_BwE"/>
    <hyperlink ref="E24" r:id="rId18"/>
    <hyperlink ref="E26" r:id="rId19" display="https://www.americanas.com.br/produto/12996591/acabamento-para-registro-4900-c43-3-4-spot-deca?cor=Cromado&amp;pfm_carac=Acabamento%20para%20Registro%204900%20C43%203%2F4%20Spot%20-%20Deca&amp;pfm_index=0&amp;pfm_page=search&amp;pfm_pos=grid&amp;pfm_type=search_page%20&amp;sellerId&amp;tamanho=3%2F4%22"/>
    <hyperlink ref="E27" r:id="rId20" display="https://www.submarino.com.br/produto/12996591/acabamento-para-registro-4900-c43-3-4-spot-deca?cor=Cromado&amp;pfm_carac=Acabamento%20para%20Registro%204900%20C43%203%2F4%20Spot%20-%20Deca&amp;pfm_index=0&amp;pfm_page=search&amp;pfm_pos=grid&amp;pfm_type=search_page%20&amp;sellerId&amp;tamanho=3%2F4%22"/>
    <hyperlink ref="E28" r:id="rId21"/>
    <hyperlink ref="E30" r:id="rId22"/>
    <hyperlink ref="E31" r:id="rId23"/>
    <hyperlink ref="E32" r:id="rId24"/>
    <hyperlink ref="E34" r:id="rId25"/>
    <hyperlink ref="E35" r:id="rId26" display="https://www.submarino.com.br/produto/17684372/papeleira-de-embutir-branca-com-rolete-plastico-17-5x18cm-a480-deca?cor=Branco%20Brilhante&amp;pfm_carac=Papeleira%20de%20Embutir%20Branca%20com%20Rolete%20Pl%C3%A1stico%20&amp;pfm_index=0&amp;pfm_page=search&amp;pfm_pos=grid&amp;pfm_type=search_page%20&amp;sellerId"/>
    <hyperlink ref="E36" r:id="rId27" display="https://www.americanas.com.br/produto/17684372/papeleira-de-embutir-branca-com-rolete-plastico-17-5x18cm-a480-deca?cor=Branco%20Brilhante&amp;pfm_carac=Papeleira%20de%20Embutir%20Branca%20com%20Rolete%20Pl%C3%A1stico%20&amp;pfm_index=0&amp;pfm_page=search&amp;pfm_pos=grid&amp;pfm_type=search_page%20&amp;sellerId"/>
    <hyperlink ref="E38" r:id="rId28"/>
    <hyperlink ref="E39" r:id="rId29"/>
    <hyperlink ref="E40" r:id="rId30"/>
    <hyperlink ref="E42" r:id="rId31"/>
    <hyperlink ref="E43" r:id="rId32"/>
    <hyperlink ref="E44" r:id="rId33"/>
    <hyperlink ref="E46" r:id="rId34"/>
    <hyperlink ref="E47" r:id="rId35" display="https://www.magazineluiza.com.br/cestinho-em-aco-inox-sem-tampa-135l-e3-jsn/p/hafbbe4b0f/ud/udli/?&amp;utm_source%20%20=google&amp;utm_medium%20=pla&amp;utm_campaign%20=PLA_marketplace&amp;seller_id=aqquariumdistribuidora&amp;product_group_id=365259877437&amp;ad_group_id=48543697675&amp;aw_viq=pla&amp;gclid=CjwKCAjwpuXpBRAAEiwAyRRPgXOv8SeCa1LR0KCOFFWTDCdUH3oPKVNQgNuKjQbCZm4LzXaaxHFKDBoC0TcQAvD_BwE"/>
    <hyperlink ref="E48" r:id="rId36"/>
    <hyperlink ref="E50" r:id="rId37"/>
    <hyperlink ref="E51" r:id="rId38"/>
    <hyperlink ref="E52" r:id="rId39"/>
    <hyperlink ref="E54" r:id="rId40"/>
    <hyperlink ref="E55" r:id="rId41" display="https://www.submarino.com.br/produto/44144996/luminaria-painel-plafon-led-embutir-60x60-quadrado-frio?pfm_carac=Lumin%C3%A1ria%20Painel%20Plafon%20Led%20Embutir%2060x60%20Quadrado%20Frio&amp;pfm_index=0&amp;pfm_page=search&amp;pfm_pos=grid&amp;pfm_type=search_page%20&amp;sellerId"/>
    <hyperlink ref="E56" r:id="rId42"/>
    <hyperlink ref="E63" r:id="rId43"/>
    <hyperlink ref="E64" r:id="rId44"/>
    <hyperlink ref="E58" r:id="rId45" display="https://www.americanas.com.br/produto/19847906/renovador-de-ar-ventokit-classic-280-bivolt?cor=Branco%20com%20Cinza&amp;pfm_carac=Renovador%20De%20Ar%20Ventokit%20Classic%20280%20Bivolt%20Branco%20com%20Cinza&amp;pfm_index=2&amp;pfm_page=search&amp;pfm_pos=grid&amp;pfm_type=search_page%20&amp;sellerId"/>
    <hyperlink ref="E59" r:id="rId46"/>
    <hyperlink ref="E60" r:id="rId47" display="https://www.pontofrio.com.br/malasemochilas/caseepastaparanotebook /renovador-de-ar-ventokit-classic-280-bivolt-12870491.html?rectype=p1_op_s1&amp;recsource=btermo"/>
    <hyperlink ref="E74" r:id="rId48"/>
    <hyperlink ref="E75" r:id="rId49" display="https://www.americanas.com.br/produto/20264722/valvula-de-escoamento-para-lavatorio-cuba-e-bide-deca-1602-c?pfm_carac=v%C3%A1lvula%20de%20escoamento%20para%20lavat%C3%B3rio%20cuba%20e%20bid%C3%AA%20deca%201602&amp;pfm_index=0&amp;pfm_page=search&amp;pfm_pos=grid&amp;pfm_type=search_page%20&amp;sellerId"/>
    <hyperlink ref="E76" r:id="rId50"/>
    <hyperlink ref="E66" r:id="rId51"/>
    <hyperlink ref="E67" r:id="rId52" display="https://www.submarino.com.br/produto/17684372/papeleira-de-embutir-branca-com-rolete-plastico-17-5x18cm-a480-deca?cor=Branco%20Brilhante&amp;pfm_carac=Papeleira%20de%20Embutir%20Branca%20com%20Rolete%20Pl%C3%A1stico%20&amp;pfm_index=0&amp;pfm_page=search&amp;pfm_pos=grid&amp;pfm_type=search_page%20&amp;sellerId"/>
    <hyperlink ref="E68" r:id="rId53" display="https://www.americanas.com.br/produto/17684372/papeleira-de-embutir-branca-com-rolete-plastico-17-5x18cm-a480-deca?cor=Branco%20Brilhante&amp;pfm_carac=Papeleira%20de%20Embutir%20Branca%20com%20Rolete%20Pl%C3%A1stico%20&amp;pfm_index=0&amp;pfm_page=search&amp;pfm_pos=grid&amp;pfm_type=search_page%20&amp;sellerId"/>
    <hyperlink ref="E70" r:id="rId54" display="http://www.bioshopautoclaves.com/saboneteira-manual-slim-em-inox-biovis?utm_source=Site&amp;utm_medium=GoogleMerchant&amp;utm_campaign=GoogleMerchant&amp;gclid=Cj0KCQjwyerpBRD9ARIsAH-ITn8PR2brvXgsEeclg6Oh10QO7ykmSdkFBBURzn2haiOqQ7xHHkBgZdsaApN7EALw_wcB"/>
    <hyperlink ref="E71" r:id="rId55" display="https://www.americanas.com.br/produto/28382717/saboneteira-slim-aco-inox-escovado-800-ml-biovis?WT.srch=1&amp;acc=e789ea56094489dffd798f86ff51c7a9&amp;epar=bp_pl_00_go_pla_ud_geral_gmv&amp;gclid=Cj0KCQjwyerpBRD9ARIsAH-ITn_8WCl0NeS-9Cu-pgDgQG4MdW_oQlq5TUeL1_CUu5_OFCzNhJFNGDEaAlCvEALw_wcB&amp;i=58f98882eec3dfb1f8a6d4ef&amp;o=59e12956eec3dfb1f8223c62&amp;opn=YSMESP&amp;sellerId=13069492000113"/>
    <hyperlink ref="E72" r:id="rId56"/>
    <hyperlink ref="E78" r:id="rId57"/>
    <hyperlink ref="E79" r:id="rId58"/>
    <hyperlink ref="E80" r:id="rId59"/>
    <hyperlink ref="E82" r:id="rId60"/>
    <hyperlink ref="E83" r:id="rId61"/>
    <hyperlink ref="E84" r:id="rId62"/>
    <hyperlink ref="E90" r:id="rId63"/>
    <hyperlink ref="E91" r:id="rId64" location="spd=12476293038900854783" display="https://www.google.com/search?q=torneira+cozinha+parede+leroy+merlin&amp;safe=strict&amp;sxsrf=ACYBGNR6eyD8M8Kx78Wj0q03SUZ8MAM0Xw:1569954812574&amp;source=univ&amp;tbm=shop&amp;tbo=u&amp;sa=X&amp;ved=0ahUKEwiCv6q32fvkAhWEHbkGHR5gBNoQsxgIMA&amp;biw=1412&amp;bih=737 - spd=12476293038900854783"/>
    <hyperlink ref="E86" r:id="rId65" display="https://www.taqi.com.br/produto/argamassas/argamassa-sika-grout-250-25-kg/113124/?utm_campaign=google-shopping&amp;utm_medium=cpc&amp;utm_source=google-shopping&amp;utm_term=113124_argamassa-sika-grout-250-25-kg&amp;gclid=Cj0KCQjwuNbsBRC-ARIsAAzITuc3J-BUMJ211gVFXbm_gAvoajkp_q4XvaFsCSsKnqm0BbO0SAmA564aAvylEALw_wcB"/>
    <hyperlink ref="E87" r:id="rId66" display="https://www.magazineluiza.com.br/concreto-fluido-pronto-supergraute-25kg-quartzolit/p/hk9ead80kj/cj/msco/?&amp;utm_source=google&amp;utm_medium%20=pla%20&amp;utm_campaign%20=PLA_marketplace&amp;seller_id=ceccasaeconstrucao&amp;product_group_id=376808955025&amp;ad_group_id=48543698555&amp;aw_viq=pla&amp;gclid=Cj0KCQjwuNbsBRC-ARIsAAzITuehd6zcMAp0sR4AJ8wwz3WyHbn7lEXUsnUJN316ON57Gu8VfkA4TocaAhgbEALw_wcB"/>
    <hyperlink ref="E88" r:id="rId67" display="https://www.americanas.com.br/produto/103975738/concreto-pratico-25kg-super-graute-quartzolit?WT.srch=1&amp;acc=e789ea56094489dffd798f86ff51c7a9&amp;epar=bp_pl_00_go_pla_casaeconst_geral_gmv&amp;gclid=Cj0KCQjwuNbsBRC-ARIsAAzITueJci1mcuB3V6e4uzqeXLUr1kEFJMEzmqzBEidxBNnpwXxiSxXr7uIaApMeEALw_wcB&amp;i=582d2e0feec3dfb1f8c6a920&amp;o=5d3f52276c28a3cb5043a116&amp;opn=YSMESP&amp;sellerId=77044618000188"/>
    <hyperlink ref="E94" r:id="rId68" display="https://www.eletrorastro.com.br/produto/painel-led-de-embutir-36w-luz-branca-quadrado-bivolt-save-energy-79865?utm_source=GoogleShopping&amp;utm_medium=&amp;utm_campaign=GoogleShopping&amp;gclid=Cj0KCQjwuNbsBRC-ARIsAAzITud7xthggzA-M4n2UF70yL99tePEJxW1KvqKaLJ2vlQ5tcETuUzf1VUaAiC1EALw_wcB"/>
    <hyperlink ref="E95" r:id="rId69" display="https://www.americanas.com.br/produto/38927003/painel-plafon-embutir-400x400-36w-5700k-branco-frio?WT.srch=1&amp;acc=e789ea56094489dffd798f86ff51c7a9&amp;epar=bp_pl_00_go_todos-os-produtos_geral_gmv&amp;gclid=Cj0KCQjwuNbsBRC-ARIsAAzITufcqxgno-0QcNLD9tRzKlVPyhDpKh9KemSkxc-bqfTBOm1kRQFxYckaApHwEALw_wcB&amp;i=59a4e050eec3dfb1f8a764b9&amp;o=5bf031d8ebb19ac62ce95ff7&amp;opn=YSMESP&amp;sellerId=26032069000190"/>
    <hyperlink ref="E96" r:id="rId70" display="https://www.shoptime.com.br/produto/38927003/painel-plafon-embutir-400x400-36w-5700k-branco-frio?WT.srch=1&amp;acc=a76c8289649a0bef0524c56c85e71570&amp;epar=bp_pl_00_go_pla_dec_geral_gmv&amp;gclid=Cj0KCQjwuNbsBRC-ARIsAAzITudRCjkO9tI-VwtXzxKM4srwKSRx334lgZ5KVxisqdoPrEBR0oukxAcaAvYeEALw_wcB&amp;i=59a4ee72eec3dfb1f8aab303&amp;o=5bf0340debb19ac62ce97b52&amp;opn=GOOGLEXML&amp;sellerId=26032069000190&amp;sellerid=26032069000190&amp;wt.srch=1"/>
  </hyperlinks>
  <pageMargins left="0.511811024" right="0.511811024" top="0.78740157499999996" bottom="0.78740157499999996" header="0.31496062000000002" footer="0.31496062000000002"/>
  <pageSetup paperSize="9" orientation="portrait" verticalDpi="0" r:id="rId7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7" workbookViewId="0">
      <selection activeCell="J28" sqref="J28"/>
    </sheetView>
  </sheetViews>
  <sheetFormatPr defaultRowHeight="15" x14ac:dyDescent="0.25"/>
  <cols>
    <col min="2" max="2" width="36" customWidth="1"/>
    <col min="3" max="3" width="15.42578125" customWidth="1"/>
    <col min="6" max="6" width="22.28515625" customWidth="1"/>
  </cols>
  <sheetData>
    <row r="1" spans="1:6" ht="15.75" thickBot="1" x14ac:dyDescent="0.3"/>
    <row r="2" spans="1:6" ht="23.25" x14ac:dyDescent="0.35">
      <c r="A2" s="51"/>
      <c r="B2" s="52" t="s">
        <v>45</v>
      </c>
      <c r="C2" s="53"/>
      <c r="D2" s="54"/>
      <c r="E2" s="55"/>
      <c r="F2" s="56"/>
    </row>
    <row r="3" spans="1:6" ht="22.5" x14ac:dyDescent="0.25">
      <c r="A3" s="57"/>
      <c r="B3" s="58" t="s">
        <v>46</v>
      </c>
      <c r="C3" s="58"/>
      <c r="D3" s="58"/>
      <c r="E3" s="58"/>
      <c r="F3" s="59"/>
    </row>
    <row r="4" spans="1:6" x14ac:dyDescent="0.25">
      <c r="A4" s="57"/>
      <c r="B4" s="60"/>
      <c r="C4" s="60"/>
      <c r="D4" s="58"/>
      <c r="E4" s="58"/>
      <c r="F4" s="59"/>
    </row>
    <row r="5" spans="1:6" x14ac:dyDescent="0.25">
      <c r="A5" s="57"/>
      <c r="B5" s="58"/>
      <c r="C5" s="58"/>
      <c r="D5" s="58"/>
      <c r="E5" s="58"/>
      <c r="F5" s="59"/>
    </row>
    <row r="6" spans="1:6" ht="15.75" x14ac:dyDescent="0.25">
      <c r="A6" s="61" t="s">
        <v>47</v>
      </c>
      <c r="B6" s="62" t="s">
        <v>48</v>
      </c>
      <c r="C6" s="63"/>
      <c r="D6" s="63"/>
      <c r="E6" s="64"/>
      <c r="F6" s="59"/>
    </row>
    <row r="7" spans="1:6" x14ac:dyDescent="0.25">
      <c r="A7" s="57"/>
      <c r="B7" s="65"/>
      <c r="C7" s="65"/>
      <c r="D7" s="65"/>
      <c r="E7" s="64"/>
      <c r="F7" s="59"/>
    </row>
    <row r="8" spans="1:6" x14ac:dyDescent="0.25">
      <c r="A8" s="57"/>
      <c r="B8" s="66" t="s">
        <v>49</v>
      </c>
      <c r="C8" s="67"/>
      <c r="D8" s="65"/>
      <c r="E8" s="64"/>
      <c r="F8" s="59"/>
    </row>
    <row r="9" spans="1:6" x14ac:dyDescent="0.25">
      <c r="A9" s="57"/>
      <c r="B9" s="65"/>
      <c r="C9" s="65"/>
      <c r="D9" s="65"/>
      <c r="E9" s="64"/>
      <c r="F9" s="59"/>
    </row>
    <row r="10" spans="1:6" ht="15.75" x14ac:dyDescent="0.25">
      <c r="A10" s="61" t="s">
        <v>50</v>
      </c>
      <c r="B10" s="62" t="s">
        <v>51</v>
      </c>
      <c r="C10" s="63"/>
      <c r="D10" s="63"/>
      <c r="E10" s="62"/>
      <c r="F10" s="68"/>
    </row>
    <row r="11" spans="1:6" x14ac:dyDescent="0.25">
      <c r="A11" s="57"/>
      <c r="B11" s="65"/>
      <c r="C11" s="65"/>
      <c r="D11" s="65"/>
      <c r="E11" s="64"/>
      <c r="F11" s="59"/>
    </row>
    <row r="12" spans="1:6" x14ac:dyDescent="0.25">
      <c r="A12" s="57"/>
      <c r="B12" s="69" t="s">
        <v>52</v>
      </c>
      <c r="C12" s="70" t="s">
        <v>53</v>
      </c>
      <c r="D12" s="71">
        <v>4.0300000000000002E-2</v>
      </c>
      <c r="E12" s="64"/>
      <c r="F12" s="59"/>
    </row>
    <row r="13" spans="1:6" x14ac:dyDescent="0.25">
      <c r="A13" s="72"/>
      <c r="B13" s="69" t="s">
        <v>54</v>
      </c>
      <c r="C13" s="70" t="s">
        <v>55</v>
      </c>
      <c r="D13" s="71">
        <v>6.4999999999999997E-3</v>
      </c>
      <c r="E13" s="64"/>
      <c r="F13" s="59"/>
    </row>
    <row r="14" spans="1:6" x14ac:dyDescent="0.25">
      <c r="A14" s="57"/>
      <c r="B14" s="69" t="s">
        <v>56</v>
      </c>
      <c r="C14" s="70" t="s">
        <v>57</v>
      </c>
      <c r="D14" s="71">
        <v>1.3299999999999999E-2</v>
      </c>
      <c r="E14" s="64"/>
      <c r="F14" s="59"/>
    </row>
    <row r="15" spans="1:6" x14ac:dyDescent="0.25">
      <c r="A15" s="57"/>
      <c r="B15" s="69" t="s">
        <v>58</v>
      </c>
      <c r="C15" s="70" t="s">
        <v>59</v>
      </c>
      <c r="D15" s="71">
        <v>1.52E-2</v>
      </c>
      <c r="E15" s="64"/>
      <c r="F15" s="59"/>
    </row>
    <row r="16" spans="1:6" x14ac:dyDescent="0.25">
      <c r="A16" s="57"/>
      <c r="B16" s="69" t="s">
        <v>60</v>
      </c>
      <c r="C16" s="70" t="s">
        <v>61</v>
      </c>
      <c r="D16" s="71">
        <v>0.08</v>
      </c>
      <c r="E16" s="64"/>
      <c r="F16" s="59"/>
    </row>
    <row r="17" spans="1:6" x14ac:dyDescent="0.25">
      <c r="A17" s="57"/>
      <c r="B17" s="69" t="s">
        <v>62</v>
      </c>
      <c r="C17" s="70" t="s">
        <v>63</v>
      </c>
      <c r="D17" s="71">
        <f>C25</f>
        <v>5.2499999999999998E-2</v>
      </c>
      <c r="E17" s="64"/>
      <c r="F17" s="59"/>
    </row>
    <row r="18" spans="1:6" x14ac:dyDescent="0.25">
      <c r="A18" s="57"/>
      <c r="B18" s="65"/>
      <c r="C18" s="65"/>
      <c r="D18" s="65"/>
      <c r="E18" s="64"/>
      <c r="F18" s="59"/>
    </row>
    <row r="19" spans="1:6" ht="15.75" x14ac:dyDescent="0.25">
      <c r="A19" s="61" t="s">
        <v>64</v>
      </c>
      <c r="B19" s="62" t="s">
        <v>65</v>
      </c>
      <c r="C19" s="63"/>
      <c r="D19" s="63"/>
      <c r="E19" s="62"/>
      <c r="F19" s="68"/>
    </row>
    <row r="20" spans="1:6" ht="15.75" x14ac:dyDescent="0.25">
      <c r="A20" s="61"/>
      <c r="B20" s="62"/>
      <c r="C20" s="63"/>
      <c r="D20" s="63"/>
      <c r="E20" s="62"/>
      <c r="F20" s="68"/>
    </row>
    <row r="21" spans="1:6" x14ac:dyDescent="0.25">
      <c r="A21" s="57"/>
      <c r="B21" s="69" t="s">
        <v>66</v>
      </c>
      <c r="C21" s="71">
        <v>6.4999999999999997E-3</v>
      </c>
      <c r="D21" s="65"/>
      <c r="E21" s="64"/>
      <c r="F21" s="59"/>
    </row>
    <row r="22" spans="1:6" x14ac:dyDescent="0.25">
      <c r="A22" s="57"/>
      <c r="B22" s="69" t="s">
        <v>67</v>
      </c>
      <c r="C22" s="71">
        <v>0.03</v>
      </c>
      <c r="D22" s="73"/>
      <c r="E22" s="64"/>
      <c r="F22" s="59"/>
    </row>
    <row r="23" spans="1:6" x14ac:dyDescent="0.25">
      <c r="A23" s="57"/>
      <c r="B23" s="69" t="s">
        <v>68</v>
      </c>
      <c r="C23" s="71">
        <v>1.6E-2</v>
      </c>
      <c r="D23" s="73"/>
      <c r="E23" s="64"/>
      <c r="F23" s="59"/>
    </row>
    <row r="24" spans="1:6" x14ac:dyDescent="0.25">
      <c r="A24" s="57"/>
      <c r="B24" s="69" t="s">
        <v>69</v>
      </c>
      <c r="C24" s="71"/>
      <c r="D24" s="73"/>
      <c r="E24" s="64"/>
      <c r="F24" s="59"/>
    </row>
    <row r="25" spans="1:6" x14ac:dyDescent="0.25">
      <c r="A25" s="57"/>
      <c r="B25" s="74" t="s">
        <v>70</v>
      </c>
      <c r="C25" s="75">
        <f>SUM(C21:C24)</f>
        <v>5.2499999999999998E-2</v>
      </c>
      <c r="D25" s="73"/>
      <c r="E25" s="64"/>
      <c r="F25" s="59"/>
    </row>
    <row r="26" spans="1:6" x14ac:dyDescent="0.25">
      <c r="A26" s="57"/>
      <c r="B26" s="65"/>
      <c r="C26" s="73"/>
      <c r="D26" s="73"/>
      <c r="E26" s="64"/>
      <c r="F26" s="59"/>
    </row>
    <row r="27" spans="1:6" ht="15.75" x14ac:dyDescent="0.25">
      <c r="A27" s="61"/>
      <c r="B27" s="146" t="s">
        <v>71</v>
      </c>
      <c r="C27" s="76"/>
      <c r="D27" s="76"/>
      <c r="E27" s="76"/>
      <c r="F27" s="77"/>
    </row>
    <row r="28" spans="1:6" x14ac:dyDescent="0.25">
      <c r="A28" s="57"/>
      <c r="B28" s="146" t="s">
        <v>154</v>
      </c>
      <c r="C28" s="76"/>
      <c r="D28" s="76"/>
      <c r="E28" s="76"/>
      <c r="F28" s="77"/>
    </row>
    <row r="29" spans="1:6" x14ac:dyDescent="0.25">
      <c r="A29" s="57"/>
      <c r="B29" s="78"/>
      <c r="C29" s="78"/>
      <c r="D29" s="78"/>
      <c r="E29" s="78"/>
      <c r="F29" s="79"/>
    </row>
    <row r="30" spans="1:6" ht="18.75" x14ac:dyDescent="0.3">
      <c r="A30" s="57"/>
      <c r="B30" s="80" t="s">
        <v>72</v>
      </c>
      <c r="C30" s="81">
        <f>TRUNC(((1+D12+D13+D14)*(1+D15)*(1+D16))/(1-D17)-1,4)</f>
        <v>0.22670000000000001</v>
      </c>
      <c r="D30" s="78"/>
      <c r="E30" s="78"/>
      <c r="F30" s="79"/>
    </row>
    <row r="31" spans="1:6" ht="15.75" thickBot="1" x14ac:dyDescent="0.3">
      <c r="A31" s="82"/>
      <c r="B31" s="83"/>
      <c r="C31" s="83"/>
      <c r="D31" s="83"/>
      <c r="E31" s="83"/>
      <c r="F31" s="84"/>
    </row>
    <row r="32" spans="1:6" ht="23.25" x14ac:dyDescent="0.35">
      <c r="A32" s="67"/>
      <c r="B32" s="137"/>
      <c r="C32" s="73"/>
      <c r="D32" s="65"/>
      <c r="E32" s="64"/>
      <c r="F32" s="138"/>
    </row>
    <row r="33" spans="1:6" x14ac:dyDescent="0.25">
      <c r="A33" s="65"/>
      <c r="B33" s="58"/>
      <c r="C33" s="58"/>
      <c r="D33" s="58"/>
      <c r="E33" s="58"/>
      <c r="F33" s="138"/>
    </row>
    <row r="34" spans="1:6" x14ac:dyDescent="0.25">
      <c r="A34" s="65"/>
      <c r="B34" s="60"/>
      <c r="C34" s="60"/>
      <c r="D34" s="58"/>
      <c r="E34" s="58"/>
      <c r="F34" s="138"/>
    </row>
    <row r="35" spans="1:6" x14ac:dyDescent="0.25">
      <c r="A35" s="65"/>
      <c r="B35" s="58"/>
      <c r="C35" s="58"/>
      <c r="D35" s="58"/>
      <c r="E35" s="58"/>
      <c r="F35" s="138"/>
    </row>
    <row r="36" spans="1:6" ht="15.75" x14ac:dyDescent="0.25">
      <c r="A36" s="139"/>
      <c r="B36" s="62"/>
      <c r="C36" s="63"/>
      <c r="D36" s="63"/>
      <c r="E36" s="64"/>
      <c r="F36" s="138"/>
    </row>
    <row r="37" spans="1:6" x14ac:dyDescent="0.25">
      <c r="A37" s="65"/>
      <c r="B37" s="65"/>
      <c r="C37" s="65"/>
      <c r="D37" s="65"/>
      <c r="E37" s="64"/>
      <c r="F37" s="138"/>
    </row>
    <row r="38" spans="1:6" x14ac:dyDescent="0.25">
      <c r="A38" s="65"/>
      <c r="B38" s="66"/>
      <c r="C38" s="67"/>
      <c r="D38" s="65"/>
      <c r="E38" s="64"/>
      <c r="F38" s="138"/>
    </row>
    <row r="39" spans="1:6" x14ac:dyDescent="0.25">
      <c r="A39" s="65"/>
      <c r="B39" s="65"/>
      <c r="C39" s="65"/>
      <c r="D39" s="65"/>
      <c r="E39" s="64"/>
      <c r="F39" s="138"/>
    </row>
    <row r="40" spans="1:6" ht="15.75" x14ac:dyDescent="0.25">
      <c r="A40" s="139"/>
      <c r="B40" s="62"/>
      <c r="C40" s="63"/>
      <c r="D40" s="63"/>
      <c r="E40" s="62"/>
      <c r="F40" s="62"/>
    </row>
    <row r="41" spans="1:6" x14ac:dyDescent="0.25">
      <c r="A41" s="65"/>
      <c r="B41" s="65"/>
      <c r="C41" s="65"/>
      <c r="D41" s="65"/>
      <c r="E41" s="64"/>
      <c r="F41" s="138"/>
    </row>
    <row r="42" spans="1:6" x14ac:dyDescent="0.25">
      <c r="A42" s="65"/>
      <c r="B42" s="136"/>
      <c r="C42" s="140"/>
      <c r="D42" s="141"/>
      <c r="E42" s="64"/>
      <c r="F42" s="138"/>
    </row>
    <row r="43" spans="1:6" x14ac:dyDescent="0.25">
      <c r="A43" s="73"/>
      <c r="B43" s="136"/>
      <c r="C43" s="140"/>
      <c r="D43" s="141"/>
      <c r="E43" s="64"/>
      <c r="F43" s="138"/>
    </row>
    <row r="44" spans="1:6" x14ac:dyDescent="0.25">
      <c r="A44" s="65"/>
      <c r="B44" s="136"/>
      <c r="C44" s="140"/>
      <c r="D44" s="141"/>
      <c r="E44" s="64"/>
      <c r="F44" s="138"/>
    </row>
    <row r="45" spans="1:6" x14ac:dyDescent="0.25">
      <c r="A45" s="65"/>
      <c r="B45" s="136"/>
      <c r="C45" s="140"/>
      <c r="D45" s="141"/>
      <c r="E45" s="64"/>
      <c r="F45" s="138"/>
    </row>
    <row r="46" spans="1:6" x14ac:dyDescent="0.25">
      <c r="A46" s="65"/>
      <c r="B46" s="136"/>
      <c r="C46" s="140"/>
      <c r="D46" s="141"/>
      <c r="E46" s="64"/>
      <c r="F46" s="138"/>
    </row>
    <row r="47" spans="1:6" x14ac:dyDescent="0.25">
      <c r="A47" s="65"/>
      <c r="B47" s="136"/>
      <c r="C47" s="140"/>
      <c r="D47" s="141"/>
      <c r="E47" s="64"/>
      <c r="F47" s="138"/>
    </row>
    <row r="48" spans="1:6" x14ac:dyDescent="0.25">
      <c r="A48" s="65"/>
      <c r="B48" s="65"/>
      <c r="C48" s="65"/>
      <c r="D48" s="65"/>
      <c r="E48" s="64"/>
      <c r="F48" s="138"/>
    </row>
    <row r="49" spans="1:6" ht="15.75" x14ac:dyDescent="0.25">
      <c r="A49" s="139"/>
      <c r="B49" s="62"/>
      <c r="C49" s="63"/>
      <c r="D49" s="63"/>
      <c r="E49" s="62"/>
      <c r="F49" s="62"/>
    </row>
    <row r="50" spans="1:6" ht="15.75" x14ac:dyDescent="0.25">
      <c r="A50" s="139"/>
      <c r="B50" s="62"/>
      <c r="C50" s="63"/>
      <c r="D50" s="63"/>
      <c r="E50" s="62"/>
      <c r="F50" s="62"/>
    </row>
    <row r="51" spans="1:6" x14ac:dyDescent="0.25">
      <c r="A51" s="65"/>
      <c r="B51" s="136"/>
      <c r="C51" s="141"/>
      <c r="D51" s="65"/>
      <c r="E51" s="64"/>
      <c r="F51" s="138"/>
    </row>
    <row r="52" spans="1:6" x14ac:dyDescent="0.25">
      <c r="A52" s="65"/>
      <c r="B52" s="136"/>
      <c r="C52" s="141"/>
      <c r="D52" s="73"/>
      <c r="E52" s="64"/>
      <c r="F52" s="138"/>
    </row>
    <row r="53" spans="1:6" x14ac:dyDescent="0.25">
      <c r="A53" s="65"/>
      <c r="B53" s="136"/>
      <c r="C53" s="141"/>
      <c r="D53" s="73"/>
      <c r="E53" s="64"/>
      <c r="F53" s="138"/>
    </row>
    <row r="54" spans="1:6" x14ac:dyDescent="0.25">
      <c r="A54" s="65"/>
      <c r="B54" s="142"/>
      <c r="C54" s="143"/>
      <c r="D54" s="73"/>
      <c r="E54" s="64"/>
      <c r="F54" s="138"/>
    </row>
    <row r="55" spans="1:6" x14ac:dyDescent="0.25">
      <c r="A55" s="65"/>
      <c r="B55" s="65"/>
      <c r="C55" s="73"/>
      <c r="D55" s="73"/>
      <c r="E55" s="64"/>
      <c r="F55" s="138"/>
    </row>
    <row r="56" spans="1:6" x14ac:dyDescent="0.25">
      <c r="A56" s="65"/>
      <c r="B56" s="78"/>
      <c r="C56" s="78"/>
      <c r="D56" s="78"/>
      <c r="E56" s="78"/>
      <c r="F56" s="78"/>
    </row>
    <row r="57" spans="1:6" ht="18.75" x14ac:dyDescent="0.3">
      <c r="A57" s="65"/>
      <c r="B57" s="144"/>
      <c r="C57" s="145"/>
      <c r="D57" s="78"/>
      <c r="E57" s="78"/>
      <c r="F57" s="78"/>
    </row>
    <row r="58" spans="1:6" x14ac:dyDescent="0.25">
      <c r="A58" s="136"/>
      <c r="B58" s="136"/>
      <c r="C58" s="136"/>
      <c r="D58" s="136"/>
      <c r="E58" s="136"/>
      <c r="F58" s="136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2"/>
  <sheetViews>
    <sheetView topLeftCell="A25" workbookViewId="0">
      <selection activeCell="E42" sqref="E42"/>
    </sheetView>
  </sheetViews>
  <sheetFormatPr defaultRowHeight="15" x14ac:dyDescent="0.25"/>
  <cols>
    <col min="1" max="1" width="17.140625" customWidth="1"/>
    <col min="2" max="2" width="34.28515625" customWidth="1"/>
    <col min="3" max="3" width="22.85546875" customWidth="1"/>
  </cols>
  <sheetData>
    <row r="2" spans="1:3" ht="37.5" customHeight="1" x14ac:dyDescent="0.25">
      <c r="A2" s="347" t="s">
        <v>83</v>
      </c>
      <c r="B2" s="347"/>
      <c r="C2" s="347"/>
    </row>
    <row r="3" spans="1:3" ht="37.5" customHeight="1" x14ac:dyDescent="0.25">
      <c r="A3" s="348" t="s">
        <v>84</v>
      </c>
      <c r="B3" s="349"/>
      <c r="C3" s="350"/>
    </row>
    <row r="4" spans="1:3" x14ac:dyDescent="0.25">
      <c r="A4" s="94" t="s">
        <v>85</v>
      </c>
      <c r="B4" s="95" t="s">
        <v>86</v>
      </c>
      <c r="C4" s="96" t="s">
        <v>87</v>
      </c>
    </row>
    <row r="5" spans="1:3" ht="36" x14ac:dyDescent="0.25">
      <c r="A5" s="97"/>
      <c r="B5" s="97"/>
      <c r="C5" s="98" t="s">
        <v>88</v>
      </c>
    </row>
    <row r="6" spans="1:3" x14ac:dyDescent="0.25">
      <c r="A6" s="99" t="s">
        <v>89</v>
      </c>
      <c r="B6" s="100"/>
      <c r="C6" s="101"/>
    </row>
    <row r="7" spans="1:3" x14ac:dyDescent="0.25">
      <c r="A7" s="102" t="s">
        <v>90</v>
      </c>
      <c r="B7" s="103" t="s">
        <v>91</v>
      </c>
      <c r="C7" s="104">
        <v>0.2</v>
      </c>
    </row>
    <row r="8" spans="1:3" x14ac:dyDescent="0.25">
      <c r="A8" s="105" t="s">
        <v>92</v>
      </c>
      <c r="B8" s="106" t="s">
        <v>93</v>
      </c>
      <c r="C8" s="107">
        <v>1.4999999999999999E-2</v>
      </c>
    </row>
    <row r="9" spans="1:3" x14ac:dyDescent="0.25">
      <c r="A9" s="102" t="s">
        <v>94</v>
      </c>
      <c r="B9" s="103" t="s">
        <v>95</v>
      </c>
      <c r="C9" s="104">
        <v>0.01</v>
      </c>
    </row>
    <row r="10" spans="1:3" x14ac:dyDescent="0.25">
      <c r="A10" s="105" t="s">
        <v>96</v>
      </c>
      <c r="B10" s="106" t="s">
        <v>97</v>
      </c>
      <c r="C10" s="107">
        <v>2E-3</v>
      </c>
    </row>
    <row r="11" spans="1:3" x14ac:dyDescent="0.25">
      <c r="A11" s="102" t="s">
        <v>98</v>
      </c>
      <c r="B11" s="103" t="s">
        <v>99</v>
      </c>
      <c r="C11" s="104">
        <v>6.0000000000000001E-3</v>
      </c>
    </row>
    <row r="12" spans="1:3" x14ac:dyDescent="0.25">
      <c r="A12" s="105" t="s">
        <v>100</v>
      </c>
      <c r="B12" s="108" t="s">
        <v>101</v>
      </c>
      <c r="C12" s="107">
        <v>2.5000000000000001E-2</v>
      </c>
    </row>
    <row r="13" spans="1:3" ht="60" x14ac:dyDescent="0.25">
      <c r="A13" s="102" t="s">
        <v>102</v>
      </c>
      <c r="B13" s="109" t="s">
        <v>103</v>
      </c>
      <c r="C13" s="104">
        <v>0.03</v>
      </c>
    </row>
    <row r="14" spans="1:3" x14ac:dyDescent="0.25">
      <c r="A14" s="105" t="s">
        <v>104</v>
      </c>
      <c r="B14" s="106" t="s">
        <v>105</v>
      </c>
      <c r="C14" s="107">
        <v>0.08</v>
      </c>
    </row>
    <row r="15" spans="1:3" x14ac:dyDescent="0.25">
      <c r="A15" s="102" t="s">
        <v>106</v>
      </c>
      <c r="B15" s="103" t="s">
        <v>107</v>
      </c>
      <c r="C15" s="104">
        <v>0</v>
      </c>
    </row>
    <row r="16" spans="1:3" x14ac:dyDescent="0.25">
      <c r="A16" s="110" t="s">
        <v>108</v>
      </c>
      <c r="B16" s="110" t="s">
        <v>109</v>
      </c>
      <c r="C16" s="111">
        <v>0.36799999999999999</v>
      </c>
    </row>
    <row r="17" spans="1:3" x14ac:dyDescent="0.25">
      <c r="A17" s="99" t="s">
        <v>110</v>
      </c>
      <c r="B17" s="100"/>
      <c r="C17" s="101"/>
    </row>
    <row r="18" spans="1:3" x14ac:dyDescent="0.25">
      <c r="A18" s="102" t="s">
        <v>111</v>
      </c>
      <c r="B18" s="109" t="s">
        <v>112</v>
      </c>
      <c r="C18" s="98" t="s">
        <v>113</v>
      </c>
    </row>
    <row r="19" spans="1:3" x14ac:dyDescent="0.25">
      <c r="A19" s="105" t="s">
        <v>114</v>
      </c>
      <c r="B19" s="106" t="s">
        <v>115</v>
      </c>
      <c r="C19" s="112" t="s">
        <v>113</v>
      </c>
    </row>
    <row r="20" spans="1:3" x14ac:dyDescent="0.25">
      <c r="A20" s="102" t="s">
        <v>116</v>
      </c>
      <c r="B20" s="109" t="s">
        <v>117</v>
      </c>
      <c r="C20" s="104">
        <v>7.1000000000000004E-3</v>
      </c>
    </row>
    <row r="21" spans="1:3" x14ac:dyDescent="0.25">
      <c r="A21" s="105" t="s">
        <v>118</v>
      </c>
      <c r="B21" s="108" t="s">
        <v>119</v>
      </c>
      <c r="C21" s="107">
        <v>8.3299999999999999E-2</v>
      </c>
    </row>
    <row r="22" spans="1:3" x14ac:dyDescent="0.25">
      <c r="A22" s="102" t="s">
        <v>120</v>
      </c>
      <c r="B22" s="109" t="s">
        <v>121</v>
      </c>
      <c r="C22" s="104">
        <v>5.9999999999999995E-4</v>
      </c>
    </row>
    <row r="23" spans="1:3" x14ac:dyDescent="0.25">
      <c r="A23" s="105" t="s">
        <v>122</v>
      </c>
      <c r="B23" s="108" t="s">
        <v>123</v>
      </c>
      <c r="C23" s="107">
        <v>5.5999999999999999E-3</v>
      </c>
    </row>
    <row r="24" spans="1:3" x14ac:dyDescent="0.25">
      <c r="A24" s="102" t="s">
        <v>124</v>
      </c>
      <c r="B24" s="109" t="s">
        <v>125</v>
      </c>
      <c r="C24" s="98" t="s">
        <v>113</v>
      </c>
    </row>
    <row r="25" spans="1:3" x14ac:dyDescent="0.25">
      <c r="A25" s="105" t="s">
        <v>126</v>
      </c>
      <c r="B25" s="108" t="s">
        <v>127</v>
      </c>
      <c r="C25" s="107">
        <v>8.9999999999999998E-4</v>
      </c>
    </row>
    <row r="26" spans="1:3" x14ac:dyDescent="0.25">
      <c r="A26" s="102" t="s">
        <v>128</v>
      </c>
      <c r="B26" s="109" t="s">
        <v>129</v>
      </c>
      <c r="C26" s="104">
        <v>6.25E-2</v>
      </c>
    </row>
    <row r="27" spans="1:3" x14ac:dyDescent="0.25">
      <c r="A27" s="105" t="s">
        <v>130</v>
      </c>
      <c r="B27" s="108" t="s">
        <v>131</v>
      </c>
      <c r="C27" s="107">
        <v>2.0000000000000001E-4</v>
      </c>
    </row>
    <row r="28" spans="1:3" x14ac:dyDescent="0.25">
      <c r="A28" s="113" t="s">
        <v>132</v>
      </c>
      <c r="B28" s="113" t="s">
        <v>109</v>
      </c>
      <c r="C28" s="114">
        <v>0.16020000000000001</v>
      </c>
    </row>
    <row r="29" spans="1:3" x14ac:dyDescent="0.25">
      <c r="A29" s="99" t="s">
        <v>133</v>
      </c>
      <c r="B29" s="100"/>
      <c r="C29" s="101"/>
    </row>
    <row r="30" spans="1:3" x14ac:dyDescent="0.25">
      <c r="A30" s="102" t="s">
        <v>134</v>
      </c>
      <c r="B30" s="109" t="s">
        <v>135</v>
      </c>
      <c r="C30" s="104">
        <v>3.6400000000000002E-2</v>
      </c>
    </row>
    <row r="31" spans="1:3" x14ac:dyDescent="0.25">
      <c r="A31" s="105" t="s">
        <v>136</v>
      </c>
      <c r="B31" s="108" t="s">
        <v>137</v>
      </c>
      <c r="C31" s="107">
        <v>8.9999999999999998E-4</v>
      </c>
    </row>
    <row r="32" spans="1:3" x14ac:dyDescent="0.25">
      <c r="A32" s="102" t="s">
        <v>138</v>
      </c>
      <c r="B32" s="109" t="s">
        <v>139</v>
      </c>
      <c r="C32" s="104">
        <v>3.6700000000000003E-2</v>
      </c>
    </row>
    <row r="33" spans="1:3" x14ac:dyDescent="0.25">
      <c r="A33" s="105" t="s">
        <v>140</v>
      </c>
      <c r="B33" s="108" t="s">
        <v>141</v>
      </c>
      <c r="C33" s="107">
        <v>3.5299999999999998E-2</v>
      </c>
    </row>
    <row r="34" spans="1:3" x14ac:dyDescent="0.25">
      <c r="A34" s="102" t="s">
        <v>142</v>
      </c>
      <c r="B34" s="109" t="s">
        <v>143</v>
      </c>
      <c r="C34" s="104">
        <v>3.0999999999999999E-3</v>
      </c>
    </row>
    <row r="35" spans="1:3" x14ac:dyDescent="0.25">
      <c r="A35" s="110" t="s">
        <v>144</v>
      </c>
      <c r="B35" s="110" t="s">
        <v>109</v>
      </c>
      <c r="C35" s="111">
        <v>0.1124</v>
      </c>
    </row>
    <row r="36" spans="1:3" x14ac:dyDescent="0.25">
      <c r="A36" s="99" t="s">
        <v>145</v>
      </c>
      <c r="B36" s="100"/>
      <c r="C36" s="101"/>
    </row>
    <row r="37" spans="1:3" x14ac:dyDescent="0.25">
      <c r="A37" s="102" t="s">
        <v>146</v>
      </c>
      <c r="B37" s="109" t="s">
        <v>147</v>
      </c>
      <c r="C37" s="104">
        <v>5.8999999999999997E-2</v>
      </c>
    </row>
    <row r="38" spans="1:3" ht="48" x14ac:dyDescent="0.25">
      <c r="A38" s="115" t="s">
        <v>148</v>
      </c>
      <c r="B38" s="108" t="s">
        <v>149</v>
      </c>
      <c r="C38" s="116">
        <v>3.2000000000000002E-3</v>
      </c>
    </row>
    <row r="39" spans="1:3" x14ac:dyDescent="0.25">
      <c r="A39" s="113" t="s">
        <v>150</v>
      </c>
      <c r="B39" s="113" t="s">
        <v>109</v>
      </c>
      <c r="C39" s="114">
        <v>6.2199999999999998E-2</v>
      </c>
    </row>
    <row r="40" spans="1:3" ht="21" customHeight="1" x14ac:dyDescent="0.25">
      <c r="A40" s="117" t="s">
        <v>151</v>
      </c>
      <c r="B40" s="118"/>
      <c r="C40" s="119">
        <v>0.70279999999999998</v>
      </c>
    </row>
    <row r="41" spans="1:3" ht="18.75" customHeight="1" x14ac:dyDescent="0.25">
      <c r="A41" s="120"/>
      <c r="B41" s="209" t="s">
        <v>152</v>
      </c>
      <c r="C41" s="120"/>
    </row>
    <row r="42" spans="1:3" x14ac:dyDescent="0.25">
      <c r="A42" s="120"/>
      <c r="B42" s="120" t="s">
        <v>153</v>
      </c>
      <c r="C42" s="120"/>
    </row>
  </sheetData>
  <mergeCells count="2">
    <mergeCell ref="A2:C2"/>
    <mergeCell ref="A3:C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4"/>
  <sheetViews>
    <sheetView topLeftCell="A88" workbookViewId="0">
      <selection activeCell="N11" sqref="N11"/>
    </sheetView>
  </sheetViews>
  <sheetFormatPr defaultRowHeight="15" x14ac:dyDescent="0.25"/>
  <cols>
    <col min="1" max="1" width="3.7109375" customWidth="1"/>
    <col min="2" max="2" width="11.42578125" customWidth="1"/>
    <col min="3" max="3" width="6.5703125" customWidth="1"/>
    <col min="4" max="4" width="40.5703125" customWidth="1"/>
    <col min="5" max="5" width="10.85546875" customWidth="1"/>
    <col min="7" max="7" width="12.42578125" customWidth="1"/>
    <col min="8" max="8" width="10.5703125" customWidth="1"/>
    <col min="9" max="9" width="11.85546875" customWidth="1"/>
    <col min="10" max="10" width="12.7109375" customWidth="1"/>
    <col min="11" max="12" width="12" customWidth="1"/>
    <col min="14" max="14" width="10.140625" customWidth="1"/>
    <col min="16" max="16" width="6.85546875" customWidth="1"/>
  </cols>
  <sheetData>
    <row r="2" spans="1:15" x14ac:dyDescent="0.25">
      <c r="A2" s="351" t="s">
        <v>336</v>
      </c>
      <c r="B2" s="85">
        <v>101503</v>
      </c>
      <c r="C2" s="124" t="s">
        <v>409</v>
      </c>
      <c r="D2" s="124" t="s">
        <v>515</v>
      </c>
      <c r="E2" s="10" t="s">
        <v>374</v>
      </c>
      <c r="F2" s="85" t="s">
        <v>375</v>
      </c>
      <c r="G2" s="85" t="s">
        <v>379</v>
      </c>
      <c r="H2" s="221" t="s">
        <v>383</v>
      </c>
      <c r="I2" s="85" t="s">
        <v>374</v>
      </c>
      <c r="L2" s="50"/>
      <c r="O2" s="50"/>
    </row>
    <row r="3" spans="1:15" x14ac:dyDescent="0.25">
      <c r="A3" s="352"/>
      <c r="B3" s="85">
        <v>2524</v>
      </c>
      <c r="C3" s="85"/>
      <c r="D3" s="222" t="s">
        <v>517</v>
      </c>
      <c r="E3" s="123">
        <v>0.45</v>
      </c>
      <c r="F3" s="85">
        <v>3</v>
      </c>
      <c r="G3" s="123">
        <f>E3*F3</f>
        <v>1.35</v>
      </c>
      <c r="H3" s="223">
        <v>20</v>
      </c>
      <c r="I3" s="123">
        <f>G3*H3</f>
        <v>27</v>
      </c>
      <c r="L3" s="50"/>
      <c r="O3" s="50"/>
    </row>
    <row r="4" spans="1:15" x14ac:dyDescent="0.25">
      <c r="A4" s="352"/>
      <c r="B4" s="85">
        <v>3522</v>
      </c>
      <c r="C4" s="85"/>
      <c r="D4" s="222" t="s">
        <v>376</v>
      </c>
      <c r="E4" s="123">
        <v>2</v>
      </c>
      <c r="F4" s="85">
        <v>2.5000000000000001E-2</v>
      </c>
      <c r="G4" s="123">
        <f>E4*F4</f>
        <v>0.05</v>
      </c>
      <c r="H4" s="223">
        <v>20</v>
      </c>
      <c r="I4" s="123">
        <f>G4*H4</f>
        <v>1</v>
      </c>
      <c r="L4" s="50"/>
      <c r="O4" s="50"/>
    </row>
    <row r="5" spans="1:15" x14ac:dyDescent="0.25">
      <c r="A5" s="352"/>
      <c r="B5" s="85">
        <v>3527</v>
      </c>
      <c r="C5" s="85"/>
      <c r="D5" s="222" t="s">
        <v>377</v>
      </c>
      <c r="E5" s="123">
        <v>2.42</v>
      </c>
      <c r="F5" s="85">
        <v>0.25</v>
      </c>
      <c r="G5" s="123">
        <f>E5*F5</f>
        <v>0.60499999999999998</v>
      </c>
      <c r="H5" s="223">
        <v>20</v>
      </c>
      <c r="I5" s="123">
        <f>G5*H5</f>
        <v>12.1</v>
      </c>
      <c r="L5" s="50"/>
      <c r="O5" s="50"/>
    </row>
    <row r="6" spans="1:15" x14ac:dyDescent="0.25">
      <c r="A6" s="352"/>
      <c r="B6" s="85"/>
      <c r="C6" s="85"/>
      <c r="D6" s="224" t="s">
        <v>380</v>
      </c>
      <c r="E6" s="123"/>
      <c r="F6" s="85"/>
      <c r="G6" s="123">
        <f>SUM(G3:G5)</f>
        <v>2.0049999999999999</v>
      </c>
      <c r="H6" s="223"/>
      <c r="I6" s="250">
        <f>SUM(I3:I5)</f>
        <v>40.1</v>
      </c>
      <c r="L6" s="50"/>
      <c r="O6" s="50"/>
    </row>
    <row r="7" spans="1:15" x14ac:dyDescent="0.25">
      <c r="A7" s="352"/>
      <c r="B7" s="85">
        <v>9001</v>
      </c>
      <c r="C7" s="85"/>
      <c r="D7" s="222" t="s">
        <v>378</v>
      </c>
      <c r="E7" s="123">
        <v>7.55</v>
      </c>
      <c r="F7" s="85">
        <v>2.5</v>
      </c>
      <c r="G7" s="123">
        <f>E7*F7</f>
        <v>18.875</v>
      </c>
      <c r="H7" s="223">
        <v>20</v>
      </c>
      <c r="I7" s="123">
        <f t="shared" ref="I7:I8" si="0">G7*H7</f>
        <v>377.5</v>
      </c>
      <c r="L7" s="50"/>
      <c r="O7" s="50"/>
    </row>
    <row r="8" spans="1:15" ht="15.75" thickBot="1" x14ac:dyDescent="0.3">
      <c r="A8" s="352"/>
      <c r="B8" s="85">
        <v>9046</v>
      </c>
      <c r="C8" s="85"/>
      <c r="D8" s="222" t="s">
        <v>324</v>
      </c>
      <c r="E8" s="123">
        <v>6.11</v>
      </c>
      <c r="F8" s="85">
        <v>1</v>
      </c>
      <c r="G8" s="123">
        <f>E8*F8</f>
        <v>6.11</v>
      </c>
      <c r="H8" s="223">
        <v>20</v>
      </c>
      <c r="I8" s="123">
        <f t="shared" si="0"/>
        <v>122.2</v>
      </c>
      <c r="J8" t="s">
        <v>524</v>
      </c>
      <c r="L8" s="50"/>
      <c r="O8" s="50"/>
    </row>
    <row r="9" spans="1:15" ht="15.75" thickBot="1" x14ac:dyDescent="0.3">
      <c r="A9" s="353"/>
      <c r="B9" s="85"/>
      <c r="C9" s="85"/>
      <c r="D9" s="224" t="s">
        <v>381</v>
      </c>
      <c r="E9" s="123"/>
      <c r="F9" s="85"/>
      <c r="G9" s="123">
        <f>SUM(G7:G8)</f>
        <v>24.984999999999999</v>
      </c>
      <c r="H9" s="221"/>
      <c r="I9" s="251">
        <f>SUM(I7:I8)</f>
        <v>499.7</v>
      </c>
      <c r="J9" s="252">
        <f>I9*1.7028</f>
        <v>850.88916000000006</v>
      </c>
      <c r="K9" s="225" t="s">
        <v>560</v>
      </c>
      <c r="L9" s="253">
        <f>I6+J9</f>
        <v>890.98916000000008</v>
      </c>
      <c r="O9" s="50"/>
    </row>
    <row r="10" spans="1:15" x14ac:dyDescent="0.25">
      <c r="A10" s="245"/>
      <c r="B10" s="86"/>
      <c r="C10" s="86"/>
      <c r="D10" s="246"/>
      <c r="E10" s="247"/>
      <c r="F10" s="86"/>
      <c r="G10" s="247"/>
      <c r="H10" s="248"/>
      <c r="I10" s="247"/>
      <c r="J10" s="249"/>
      <c r="K10" s="86"/>
      <c r="L10" s="50"/>
      <c r="O10" s="50"/>
    </row>
    <row r="11" spans="1:15" x14ac:dyDescent="0.25">
      <c r="A11" s="351" t="s">
        <v>337</v>
      </c>
      <c r="B11" s="85">
        <v>101503</v>
      </c>
      <c r="C11" s="124" t="s">
        <v>410</v>
      </c>
      <c r="D11" s="124" t="s">
        <v>516</v>
      </c>
      <c r="E11" s="10" t="s">
        <v>374</v>
      </c>
      <c r="F11" s="85" t="s">
        <v>375</v>
      </c>
      <c r="G11" s="85" t="s">
        <v>379</v>
      </c>
      <c r="H11" s="221" t="s">
        <v>383</v>
      </c>
      <c r="I11" s="85" t="s">
        <v>374</v>
      </c>
      <c r="L11" s="50"/>
      <c r="O11" s="50"/>
    </row>
    <row r="12" spans="1:15" x14ac:dyDescent="0.25">
      <c r="A12" s="352"/>
      <c r="B12" s="85">
        <v>3528</v>
      </c>
      <c r="C12" s="85"/>
      <c r="D12" s="222" t="s">
        <v>517</v>
      </c>
      <c r="E12" s="123">
        <v>0.45</v>
      </c>
      <c r="F12" s="85">
        <v>2.5</v>
      </c>
      <c r="G12" s="123">
        <f>E12*F12</f>
        <v>1.125</v>
      </c>
      <c r="H12" s="223">
        <v>20</v>
      </c>
      <c r="I12" s="123">
        <f>G12*H12</f>
        <v>22.5</v>
      </c>
      <c r="L12" s="50"/>
      <c r="O12" s="50"/>
    </row>
    <row r="13" spans="1:15" x14ac:dyDescent="0.25">
      <c r="A13" s="352"/>
      <c r="B13" s="85">
        <v>3522</v>
      </c>
      <c r="C13" s="85"/>
      <c r="D13" s="222" t="s">
        <v>376</v>
      </c>
      <c r="E13" s="123">
        <v>2</v>
      </c>
      <c r="F13" s="85">
        <v>2.5000000000000001E-2</v>
      </c>
      <c r="G13" s="123">
        <f>E13*F13</f>
        <v>0.05</v>
      </c>
      <c r="H13" s="223">
        <v>20</v>
      </c>
      <c r="I13" s="123">
        <f>G13*H13</f>
        <v>1</v>
      </c>
      <c r="L13" s="50"/>
      <c r="O13" s="50"/>
    </row>
    <row r="14" spans="1:15" x14ac:dyDescent="0.25">
      <c r="A14" s="352"/>
      <c r="B14" s="85">
        <v>3527</v>
      </c>
      <c r="C14" s="85"/>
      <c r="D14" s="222" t="s">
        <v>377</v>
      </c>
      <c r="E14" s="123">
        <v>2.42</v>
      </c>
      <c r="F14" s="85">
        <v>0.35</v>
      </c>
      <c r="G14" s="123">
        <f>E14*F14</f>
        <v>0.84699999999999998</v>
      </c>
      <c r="H14" s="223">
        <v>20</v>
      </c>
      <c r="I14" s="123">
        <f>G14*H14</f>
        <v>16.939999999999998</v>
      </c>
      <c r="L14" s="50"/>
      <c r="O14" s="50"/>
    </row>
    <row r="15" spans="1:15" x14ac:dyDescent="0.25">
      <c r="A15" s="352"/>
      <c r="B15" s="85"/>
      <c r="C15" s="85"/>
      <c r="D15" s="224" t="s">
        <v>380</v>
      </c>
      <c r="E15" s="123"/>
      <c r="F15" s="85"/>
      <c r="G15" s="123">
        <f>SUM(G12:G14)</f>
        <v>2.0220000000000002</v>
      </c>
      <c r="H15" s="223"/>
      <c r="I15" s="250">
        <f>SUM(I12:I14)</f>
        <v>40.44</v>
      </c>
      <c r="L15" s="50"/>
      <c r="O15" s="50"/>
    </row>
    <row r="16" spans="1:15" x14ac:dyDescent="0.25">
      <c r="A16" s="352"/>
      <c r="B16" s="85">
        <v>9023</v>
      </c>
      <c r="C16" s="85"/>
      <c r="D16" s="222" t="s">
        <v>378</v>
      </c>
      <c r="E16" s="123">
        <v>7.55</v>
      </c>
      <c r="F16" s="85">
        <v>0.4</v>
      </c>
      <c r="G16" s="123">
        <f>E16*F16</f>
        <v>3.02</v>
      </c>
      <c r="H16" s="223">
        <v>20</v>
      </c>
      <c r="I16" s="123">
        <f t="shared" ref="I16:I17" si="1">G16*H16</f>
        <v>60.4</v>
      </c>
      <c r="L16" s="50"/>
      <c r="O16" s="50"/>
    </row>
    <row r="17" spans="1:17" ht="15.75" thickBot="1" x14ac:dyDescent="0.3">
      <c r="A17" s="352"/>
      <c r="B17" s="85">
        <v>9046</v>
      </c>
      <c r="C17" s="85"/>
      <c r="D17" s="222" t="s">
        <v>324</v>
      </c>
      <c r="E17" s="123">
        <v>6.11</v>
      </c>
      <c r="F17" s="85">
        <v>0.4</v>
      </c>
      <c r="G17" s="123">
        <f>E17*F17</f>
        <v>2.4440000000000004</v>
      </c>
      <c r="H17" s="223">
        <v>20</v>
      </c>
      <c r="I17" s="123">
        <f t="shared" si="1"/>
        <v>48.88000000000001</v>
      </c>
      <c r="J17" t="s">
        <v>524</v>
      </c>
      <c r="L17" s="50"/>
      <c r="O17" s="50"/>
    </row>
    <row r="18" spans="1:17" ht="15.75" thickBot="1" x14ac:dyDescent="0.3">
      <c r="A18" s="353"/>
      <c r="B18" s="85"/>
      <c r="C18" s="85"/>
      <c r="D18" s="224" t="s">
        <v>381</v>
      </c>
      <c r="E18" s="123"/>
      <c r="F18" s="85"/>
      <c r="G18" s="123">
        <f>SUM(G16:G17)</f>
        <v>5.4640000000000004</v>
      </c>
      <c r="H18" s="221"/>
      <c r="I18" s="251">
        <f>SUM(I16:I17)</f>
        <v>109.28</v>
      </c>
      <c r="J18" s="252">
        <f>I18*1.7028</f>
        <v>186.08198400000001</v>
      </c>
      <c r="K18" s="225" t="s">
        <v>560</v>
      </c>
      <c r="L18" s="253">
        <f>I15+J18</f>
        <v>226.521984</v>
      </c>
      <c r="O18" s="50"/>
    </row>
    <row r="19" spans="1:17" x14ac:dyDescent="0.25">
      <c r="E19" s="210"/>
      <c r="H19" s="50"/>
      <c r="L19" s="50"/>
      <c r="O19" s="50"/>
    </row>
    <row r="21" spans="1:17" x14ac:dyDescent="0.25">
      <c r="B21" s="161" t="s">
        <v>518</v>
      </c>
      <c r="C21" s="162"/>
      <c r="D21" s="163"/>
      <c r="E21" s="10"/>
      <c r="F21" s="10"/>
      <c r="G21" s="305" t="s">
        <v>30</v>
      </c>
      <c r="H21" s="305"/>
      <c r="I21" s="305"/>
      <c r="J21" s="305"/>
      <c r="K21" s="305" t="s">
        <v>31</v>
      </c>
      <c r="L21" s="305"/>
      <c r="M21" s="305"/>
      <c r="N21" s="305"/>
      <c r="O21" s="304" t="s">
        <v>35</v>
      </c>
    </row>
    <row r="22" spans="1:17" ht="45" x14ac:dyDescent="0.25">
      <c r="A22" s="358" t="s">
        <v>79</v>
      </c>
      <c r="B22" s="306" t="s">
        <v>37</v>
      </c>
      <c r="C22" s="307"/>
      <c r="D22" s="3" t="s">
        <v>1</v>
      </c>
      <c r="E22" s="90" t="s">
        <v>2</v>
      </c>
      <c r="F22" s="90" t="s">
        <v>3</v>
      </c>
      <c r="G22" s="90" t="s">
        <v>33</v>
      </c>
      <c r="H22" s="91" t="s">
        <v>36</v>
      </c>
      <c r="I22" s="91"/>
      <c r="J22" s="90"/>
      <c r="K22" s="90" t="s">
        <v>33</v>
      </c>
      <c r="L22" s="91" t="s">
        <v>36</v>
      </c>
      <c r="M22" s="91"/>
      <c r="N22" s="90"/>
      <c r="O22" s="304"/>
    </row>
    <row r="23" spans="1:17" x14ac:dyDescent="0.25">
      <c r="A23" s="358"/>
      <c r="B23" s="10" t="s">
        <v>315</v>
      </c>
      <c r="C23" s="10" t="s">
        <v>39</v>
      </c>
      <c r="D23" s="9" t="s">
        <v>268</v>
      </c>
      <c r="E23" s="10" t="s">
        <v>5</v>
      </c>
      <c r="F23" s="6">
        <v>1</v>
      </c>
      <c r="G23" s="22">
        <v>30.75</v>
      </c>
      <c r="H23" s="22">
        <f>TRUNC(G23*F23,2)</f>
        <v>30.75</v>
      </c>
      <c r="I23" s="46"/>
      <c r="J23" s="22"/>
      <c r="K23" s="22">
        <v>0</v>
      </c>
      <c r="L23" s="22">
        <f>TRUNC(F23*K23,2)</f>
        <v>0</v>
      </c>
      <c r="M23" s="46"/>
      <c r="N23" s="22"/>
      <c r="O23" s="23">
        <f>P23</f>
        <v>0</v>
      </c>
      <c r="P23" s="23"/>
    </row>
    <row r="24" spans="1:17" x14ac:dyDescent="0.25">
      <c r="A24" s="358"/>
      <c r="B24" s="5" t="s">
        <v>313</v>
      </c>
      <c r="C24" s="5" t="s">
        <v>39</v>
      </c>
      <c r="D24" s="39" t="s">
        <v>314</v>
      </c>
      <c r="E24" s="10" t="s">
        <v>2</v>
      </c>
      <c r="F24" s="42">
        <v>0.66</v>
      </c>
      <c r="G24" s="22">
        <v>183.38</v>
      </c>
      <c r="H24" s="22">
        <f>TRUNC(G24*F24,2)</f>
        <v>121.03</v>
      </c>
      <c r="I24" s="46"/>
      <c r="J24" s="22"/>
      <c r="K24" s="43">
        <v>0</v>
      </c>
      <c r="L24" s="22">
        <f>TRUNC(F24*K24,2)</f>
        <v>0</v>
      </c>
      <c r="M24" s="46"/>
      <c r="N24" s="22"/>
      <c r="O24" s="23">
        <f>N24+J24</f>
        <v>0</v>
      </c>
    </row>
    <row r="25" spans="1:17" x14ac:dyDescent="0.25">
      <c r="A25" s="358"/>
      <c r="B25" s="164">
        <v>16</v>
      </c>
      <c r="C25" s="164" t="s">
        <v>293</v>
      </c>
      <c r="D25" s="39" t="s">
        <v>317</v>
      </c>
      <c r="E25" s="10" t="s">
        <v>2</v>
      </c>
      <c r="F25" s="42">
        <v>1</v>
      </c>
      <c r="G25" s="22">
        <v>31.89</v>
      </c>
      <c r="H25" s="22">
        <f>TRUNC(G25*F25,2)</f>
        <v>31.89</v>
      </c>
      <c r="I25" s="46"/>
      <c r="J25" s="22"/>
      <c r="K25" s="43">
        <v>0</v>
      </c>
      <c r="L25" s="22">
        <f>TRUNC(F25*K25,2)</f>
        <v>0</v>
      </c>
      <c r="M25" s="46"/>
      <c r="N25" s="22"/>
      <c r="O25" s="23">
        <f>N25+J25</f>
        <v>0</v>
      </c>
    </row>
    <row r="26" spans="1:17" x14ac:dyDescent="0.25">
      <c r="A26" s="358"/>
      <c r="B26" s="5" t="s">
        <v>312</v>
      </c>
      <c r="C26" s="5" t="s">
        <v>39</v>
      </c>
      <c r="D26" s="9" t="s">
        <v>43</v>
      </c>
      <c r="E26" s="10" t="s">
        <v>311</v>
      </c>
      <c r="F26" s="42">
        <v>8</v>
      </c>
      <c r="G26" s="22">
        <v>0</v>
      </c>
      <c r="H26" s="22">
        <f>TRUNC(G26*F26,2)</f>
        <v>0</v>
      </c>
      <c r="I26" s="46"/>
      <c r="J26" s="22"/>
      <c r="K26" s="22">
        <v>13.37</v>
      </c>
      <c r="L26" s="22">
        <f>TRUNC(F26*K26,2)</f>
        <v>106.96</v>
      </c>
      <c r="M26" s="46"/>
      <c r="N26" s="22"/>
      <c r="O26" s="23">
        <f t="shared" ref="O26" si="2">N26+J26</f>
        <v>0</v>
      </c>
      <c r="P26" s="260">
        <f>L26*1.7028</f>
        <v>182.13148799999999</v>
      </c>
      <c r="Q26" t="s">
        <v>535</v>
      </c>
    </row>
    <row r="27" spans="1:17" x14ac:dyDescent="0.25">
      <c r="H27" s="261">
        <f>SUM(H23:H26)</f>
        <v>183.67000000000002</v>
      </c>
      <c r="L27" s="50"/>
      <c r="O27" s="50">
        <f>SUM(O23:O26)</f>
        <v>0</v>
      </c>
    </row>
    <row r="28" spans="1:17" x14ac:dyDescent="0.25">
      <c r="H28" s="50"/>
      <c r="L28" s="50"/>
      <c r="O28" s="50"/>
    </row>
    <row r="29" spans="1:17" x14ac:dyDescent="0.25">
      <c r="B29" s="161" t="s">
        <v>519</v>
      </c>
      <c r="C29" s="162"/>
      <c r="D29" s="163"/>
      <c r="E29" s="10"/>
      <c r="F29" s="10"/>
      <c r="G29" s="305" t="s">
        <v>30</v>
      </c>
      <c r="H29" s="305"/>
      <c r="I29" s="305"/>
      <c r="J29" s="305"/>
      <c r="K29" s="305" t="s">
        <v>31</v>
      </c>
      <c r="L29" s="305"/>
      <c r="M29" s="305"/>
      <c r="N29" s="305"/>
      <c r="O29" s="304" t="s">
        <v>35</v>
      </c>
    </row>
    <row r="30" spans="1:17" ht="45" x14ac:dyDescent="0.25">
      <c r="A30" s="357" t="s">
        <v>338</v>
      </c>
      <c r="B30" s="306" t="s">
        <v>37</v>
      </c>
      <c r="C30" s="307"/>
      <c r="D30" s="3" t="s">
        <v>1</v>
      </c>
      <c r="E30" s="183" t="s">
        <v>2</v>
      </c>
      <c r="F30" s="183" t="s">
        <v>3</v>
      </c>
      <c r="G30" s="183" t="s">
        <v>33</v>
      </c>
      <c r="H30" s="184" t="s">
        <v>36</v>
      </c>
      <c r="I30" s="184"/>
      <c r="J30" s="183"/>
      <c r="K30" s="183" t="s">
        <v>33</v>
      </c>
      <c r="L30" s="184" t="s">
        <v>36</v>
      </c>
      <c r="M30" s="184"/>
      <c r="N30" s="183"/>
      <c r="O30" s="304"/>
    </row>
    <row r="31" spans="1:17" ht="30" x14ac:dyDescent="0.25">
      <c r="A31" s="357"/>
      <c r="B31" s="127" t="s">
        <v>322</v>
      </c>
      <c r="C31" s="10" t="s">
        <v>39</v>
      </c>
      <c r="D31" s="182" t="s">
        <v>323</v>
      </c>
      <c r="E31" s="10" t="s">
        <v>2</v>
      </c>
      <c r="F31" s="6">
        <v>1</v>
      </c>
      <c r="G31" s="22">
        <v>40.57</v>
      </c>
      <c r="H31" s="22">
        <f>TRUNC(G31*F31,2)</f>
        <v>40.57</v>
      </c>
      <c r="I31" s="46"/>
      <c r="J31" s="22"/>
      <c r="K31" s="22">
        <v>0</v>
      </c>
      <c r="L31" s="22">
        <f>TRUNC(F31*K31,2)</f>
        <v>0</v>
      </c>
      <c r="M31" s="46"/>
      <c r="N31" s="22"/>
      <c r="O31" s="23">
        <f>N31+J31</f>
        <v>0</v>
      </c>
      <c r="P31">
        <f>F31*G31</f>
        <v>40.57</v>
      </c>
    </row>
    <row r="32" spans="1:17" x14ac:dyDescent="0.25">
      <c r="A32" s="357"/>
      <c r="B32" s="125">
        <v>9046</v>
      </c>
      <c r="C32" s="164" t="s">
        <v>39</v>
      </c>
      <c r="D32" s="85" t="s">
        <v>324</v>
      </c>
      <c r="E32" s="10" t="s">
        <v>311</v>
      </c>
      <c r="F32" s="6">
        <v>1</v>
      </c>
      <c r="G32" s="22">
        <v>0</v>
      </c>
      <c r="H32" s="22">
        <f>TRUNC(G32*F32,2)</f>
        <v>0</v>
      </c>
      <c r="I32" s="46"/>
      <c r="J32" s="22"/>
      <c r="K32" s="43">
        <v>5.76</v>
      </c>
      <c r="L32" s="22">
        <f>F32*K32</f>
        <v>5.76</v>
      </c>
      <c r="M32" s="46"/>
      <c r="N32" s="22"/>
      <c r="O32" s="23">
        <f>N32+J32</f>
        <v>0</v>
      </c>
      <c r="P32" s="257">
        <f>L32*1.7028</f>
        <v>9.808128</v>
      </c>
      <c r="Q32" t="s">
        <v>535</v>
      </c>
    </row>
    <row r="33" spans="1:15" x14ac:dyDescent="0.25">
      <c r="B33" s="188"/>
      <c r="C33" s="189"/>
      <c r="D33" s="190"/>
      <c r="E33" s="189"/>
      <c r="F33" s="191"/>
      <c r="G33" s="187"/>
      <c r="H33" s="187"/>
      <c r="I33" s="192"/>
      <c r="J33" s="187"/>
      <c r="K33" s="187"/>
      <c r="L33" s="187"/>
      <c r="M33" s="192"/>
      <c r="N33" s="187"/>
      <c r="O33" s="193">
        <f>SUM(O31:O32)</f>
        <v>0</v>
      </c>
    </row>
    <row r="34" spans="1:15" x14ac:dyDescent="0.25">
      <c r="A34" s="351" t="s">
        <v>339</v>
      </c>
      <c r="B34" s="85">
        <v>174100</v>
      </c>
      <c r="C34" s="124" t="s">
        <v>424</v>
      </c>
      <c r="D34" s="124" t="s">
        <v>520</v>
      </c>
      <c r="E34" s="10" t="s">
        <v>374</v>
      </c>
      <c r="F34" s="85" t="s">
        <v>375</v>
      </c>
      <c r="G34" s="85" t="s">
        <v>379</v>
      </c>
      <c r="H34" s="221" t="s">
        <v>383</v>
      </c>
      <c r="I34" s="85" t="s">
        <v>374</v>
      </c>
      <c r="L34" s="50"/>
      <c r="O34" s="50"/>
    </row>
    <row r="35" spans="1:15" x14ac:dyDescent="0.25">
      <c r="A35" s="352"/>
      <c r="B35" s="85">
        <v>14</v>
      </c>
      <c r="C35" s="125" t="s">
        <v>80</v>
      </c>
      <c r="D35" s="222" t="s">
        <v>521</v>
      </c>
      <c r="E35" s="123">
        <v>189.3</v>
      </c>
      <c r="F35" s="85">
        <v>1</v>
      </c>
      <c r="G35" s="123">
        <f>E35*F35</f>
        <v>189.3</v>
      </c>
      <c r="H35" s="223">
        <v>1</v>
      </c>
      <c r="I35" s="123">
        <f>G35*H35</f>
        <v>189.3</v>
      </c>
      <c r="L35" s="50"/>
      <c r="O35" s="50"/>
    </row>
    <row r="36" spans="1:15" x14ac:dyDescent="0.25">
      <c r="A36" s="352"/>
      <c r="B36" s="85">
        <v>3522</v>
      </c>
      <c r="C36" s="85">
        <v>8634</v>
      </c>
      <c r="D36" s="222" t="s">
        <v>522</v>
      </c>
      <c r="E36" s="123">
        <v>0.4</v>
      </c>
      <c r="F36" s="85">
        <v>0.4</v>
      </c>
      <c r="G36" s="123">
        <f>E36*F36</f>
        <v>0.16000000000000003</v>
      </c>
      <c r="H36" s="223">
        <v>1</v>
      </c>
      <c r="I36" s="123">
        <f>G36*H36</f>
        <v>0.16000000000000003</v>
      </c>
      <c r="L36" s="50"/>
      <c r="O36" s="50"/>
    </row>
    <row r="37" spans="1:15" x14ac:dyDescent="0.25">
      <c r="A37" s="352"/>
      <c r="B37" s="85"/>
      <c r="C37" s="85"/>
      <c r="D37" s="224" t="s">
        <v>380</v>
      </c>
      <c r="E37" s="123"/>
      <c r="F37" s="85"/>
      <c r="G37" s="123">
        <f>SUM(G35:G36)</f>
        <v>189.46</v>
      </c>
      <c r="H37" s="223"/>
      <c r="I37" s="250">
        <f>SUM(I35:I36)</f>
        <v>189.46</v>
      </c>
      <c r="L37" s="50"/>
      <c r="O37" s="50"/>
    </row>
    <row r="38" spans="1:15" x14ac:dyDescent="0.25">
      <c r="A38" s="352"/>
      <c r="B38" s="85">
        <v>9001</v>
      </c>
      <c r="C38" s="85"/>
      <c r="D38" s="222" t="s">
        <v>334</v>
      </c>
      <c r="E38" s="123">
        <v>7.8</v>
      </c>
      <c r="F38" s="85">
        <v>1</v>
      </c>
      <c r="G38" s="123">
        <f>E38*F38</f>
        <v>7.8</v>
      </c>
      <c r="H38" s="223">
        <v>1</v>
      </c>
      <c r="I38" s="123">
        <f t="shared" ref="I38:I39" si="3">G38*H38</f>
        <v>7.8</v>
      </c>
      <c r="L38" s="50"/>
      <c r="O38" s="50"/>
    </row>
    <row r="39" spans="1:15" ht="15.75" thickBot="1" x14ac:dyDescent="0.3">
      <c r="A39" s="352"/>
      <c r="B39" s="85">
        <v>9046</v>
      </c>
      <c r="C39" s="85"/>
      <c r="D39" s="222" t="s">
        <v>523</v>
      </c>
      <c r="E39" s="123">
        <v>5.92</v>
      </c>
      <c r="F39" s="85">
        <v>1</v>
      </c>
      <c r="G39" s="123">
        <f>E39*F39</f>
        <v>5.92</v>
      </c>
      <c r="H39" s="223">
        <v>1</v>
      </c>
      <c r="I39" s="123">
        <f t="shared" si="3"/>
        <v>5.92</v>
      </c>
      <c r="J39" t="s">
        <v>524</v>
      </c>
      <c r="L39" s="50"/>
      <c r="O39" s="50"/>
    </row>
    <row r="40" spans="1:15" ht="15.75" thickBot="1" x14ac:dyDescent="0.3">
      <c r="A40" s="353"/>
      <c r="B40" s="85"/>
      <c r="C40" s="85"/>
      <c r="D40" s="224" t="s">
        <v>381</v>
      </c>
      <c r="E40" s="123"/>
      <c r="F40" s="85"/>
      <c r="G40" s="123">
        <f>SUM(G38:G39)</f>
        <v>13.719999999999999</v>
      </c>
      <c r="H40" s="221"/>
      <c r="I40" s="251">
        <f>SUM(I38:I39)</f>
        <v>13.719999999999999</v>
      </c>
      <c r="J40" s="252">
        <f>I40*1.7028</f>
        <v>23.362416</v>
      </c>
      <c r="K40" s="225" t="s">
        <v>382</v>
      </c>
      <c r="L40" s="253">
        <f>I37+J40</f>
        <v>212.822416</v>
      </c>
      <c r="O40" s="50"/>
    </row>
    <row r="41" spans="1:15" x14ac:dyDescent="0.25">
      <c r="A41" s="254"/>
      <c r="B41" s="86"/>
      <c r="C41" s="86"/>
      <c r="D41" s="246"/>
      <c r="E41" s="247"/>
      <c r="F41" s="86"/>
      <c r="G41" s="247"/>
      <c r="H41" s="248"/>
      <c r="I41" s="249"/>
      <c r="J41" s="252"/>
      <c r="K41" s="249"/>
      <c r="L41" s="249"/>
      <c r="O41" s="50"/>
    </row>
    <row r="42" spans="1:15" x14ac:dyDescent="0.25">
      <c r="A42" s="354" t="s">
        <v>340</v>
      </c>
      <c r="B42" s="164">
        <v>161200</v>
      </c>
      <c r="C42" s="164" t="s">
        <v>39</v>
      </c>
      <c r="D42" s="158" t="s">
        <v>283</v>
      </c>
      <c r="E42" s="38" t="s">
        <v>9</v>
      </c>
      <c r="F42" s="160">
        <v>12</v>
      </c>
      <c r="G42" s="159">
        <v>2.65</v>
      </c>
      <c r="H42" s="22">
        <f t="shared" ref="H42:H60" si="4">TRUNC(G42*F42,2)</f>
        <v>31.8</v>
      </c>
      <c r="I42" s="46">
        <v>0.22670000000000001</v>
      </c>
      <c r="J42" s="22">
        <f t="shared" ref="J42:J60" si="5">TRUNC(H42*(1+I42),2)</f>
        <v>39</v>
      </c>
      <c r="K42" s="159">
        <v>3.56</v>
      </c>
      <c r="L42" s="22">
        <f t="shared" ref="L42:L60" si="6">TRUNC(F42*K42,2)</f>
        <v>42.72</v>
      </c>
      <c r="M42" s="46">
        <v>0.22670000000000001</v>
      </c>
      <c r="N42" s="22">
        <f t="shared" ref="N42:N60" si="7">TRUNC(L42*(1+M42),2)</f>
        <v>52.4</v>
      </c>
      <c r="O42" s="131">
        <f t="shared" ref="O42:O60" si="8">N42+J42</f>
        <v>91.4</v>
      </c>
    </row>
    <row r="43" spans="1:15" x14ac:dyDescent="0.25">
      <c r="A43" s="355"/>
      <c r="B43" s="164">
        <v>153041</v>
      </c>
      <c r="C43" s="164" t="s">
        <v>39</v>
      </c>
      <c r="D43" s="158" t="s">
        <v>384</v>
      </c>
      <c r="E43" s="10" t="s">
        <v>7</v>
      </c>
      <c r="F43" s="160">
        <v>2</v>
      </c>
      <c r="G43" s="159">
        <v>55.98</v>
      </c>
      <c r="H43" s="22">
        <f t="shared" si="4"/>
        <v>111.96</v>
      </c>
      <c r="I43" s="46">
        <v>0.22670000000000001</v>
      </c>
      <c r="J43" s="22">
        <f t="shared" si="5"/>
        <v>137.34</v>
      </c>
      <c r="K43" s="159">
        <v>16.62</v>
      </c>
      <c r="L43" s="22">
        <f t="shared" si="6"/>
        <v>33.24</v>
      </c>
      <c r="M43" s="46">
        <v>0.22670000000000001</v>
      </c>
      <c r="N43" s="22">
        <f t="shared" si="7"/>
        <v>40.770000000000003</v>
      </c>
      <c r="O43" s="131">
        <f t="shared" si="8"/>
        <v>178.11</v>
      </c>
    </row>
    <row r="44" spans="1:15" x14ac:dyDescent="0.25">
      <c r="A44" s="355"/>
      <c r="B44" s="164">
        <v>161202</v>
      </c>
      <c r="C44" s="164" t="s">
        <v>39</v>
      </c>
      <c r="D44" s="158" t="s">
        <v>284</v>
      </c>
      <c r="E44" s="10" t="s">
        <v>7</v>
      </c>
      <c r="F44" s="160">
        <v>8</v>
      </c>
      <c r="G44" s="159">
        <v>1.1000000000000001</v>
      </c>
      <c r="H44" s="22">
        <f t="shared" si="4"/>
        <v>8.8000000000000007</v>
      </c>
      <c r="I44" s="46">
        <v>0.22670000000000001</v>
      </c>
      <c r="J44" s="22">
        <f t="shared" si="5"/>
        <v>10.79</v>
      </c>
      <c r="K44" s="159">
        <v>4.75</v>
      </c>
      <c r="L44" s="22">
        <f t="shared" si="6"/>
        <v>38</v>
      </c>
      <c r="M44" s="46">
        <v>0.22670000000000001</v>
      </c>
      <c r="N44" s="22">
        <f t="shared" si="7"/>
        <v>46.61</v>
      </c>
      <c r="O44" s="131">
        <f t="shared" si="8"/>
        <v>57.4</v>
      </c>
    </row>
    <row r="45" spans="1:15" x14ac:dyDescent="0.25">
      <c r="A45" s="355"/>
      <c r="B45" s="164">
        <v>9161207</v>
      </c>
      <c r="C45" s="164" t="s">
        <v>39</v>
      </c>
      <c r="D45" s="158" t="s">
        <v>285</v>
      </c>
      <c r="E45" s="164" t="s">
        <v>7</v>
      </c>
      <c r="F45" s="160">
        <v>6</v>
      </c>
      <c r="G45" s="159">
        <v>5.45</v>
      </c>
      <c r="H45" s="43">
        <f t="shared" si="4"/>
        <v>32.700000000000003</v>
      </c>
      <c r="I45" s="199">
        <v>0.22670000000000001</v>
      </c>
      <c r="J45" s="43">
        <f t="shared" si="5"/>
        <v>40.11</v>
      </c>
      <c r="K45" s="159">
        <v>4.75</v>
      </c>
      <c r="L45" s="43">
        <f t="shared" si="6"/>
        <v>28.5</v>
      </c>
      <c r="M45" s="199">
        <v>0.22670000000000001</v>
      </c>
      <c r="N45" s="43">
        <f t="shared" si="7"/>
        <v>34.96</v>
      </c>
      <c r="O45" s="131">
        <f t="shared" si="8"/>
        <v>75.069999999999993</v>
      </c>
    </row>
    <row r="46" spans="1:15" x14ac:dyDescent="0.25">
      <c r="A46" s="355"/>
      <c r="B46" s="164">
        <v>153045</v>
      </c>
      <c r="C46" s="164" t="s">
        <v>39</v>
      </c>
      <c r="D46" s="158" t="s">
        <v>279</v>
      </c>
      <c r="E46" s="10" t="s">
        <v>7</v>
      </c>
      <c r="F46" s="160">
        <v>6</v>
      </c>
      <c r="G46" s="159">
        <v>20.18</v>
      </c>
      <c r="H46" s="22">
        <f t="shared" si="4"/>
        <v>121.08</v>
      </c>
      <c r="I46" s="46">
        <v>0.22670000000000001</v>
      </c>
      <c r="J46" s="22">
        <f t="shared" si="5"/>
        <v>148.52000000000001</v>
      </c>
      <c r="K46" s="159">
        <v>11.87</v>
      </c>
      <c r="L46" s="22">
        <f t="shared" si="6"/>
        <v>71.22</v>
      </c>
      <c r="M46" s="46">
        <v>0.22670000000000001</v>
      </c>
      <c r="N46" s="22">
        <f t="shared" si="7"/>
        <v>87.36</v>
      </c>
      <c r="O46" s="131">
        <f t="shared" si="8"/>
        <v>235.88</v>
      </c>
    </row>
    <row r="47" spans="1:15" x14ac:dyDescent="0.25">
      <c r="A47" s="355"/>
      <c r="B47" s="164">
        <v>9161207</v>
      </c>
      <c r="C47" s="164" t="s">
        <v>39</v>
      </c>
      <c r="D47" s="158" t="s">
        <v>342</v>
      </c>
      <c r="E47" s="10" t="s">
        <v>7</v>
      </c>
      <c r="F47" s="160">
        <v>4</v>
      </c>
      <c r="G47" s="159">
        <v>5.45</v>
      </c>
      <c r="H47" s="22">
        <f t="shared" si="4"/>
        <v>21.8</v>
      </c>
      <c r="I47" s="46">
        <v>0.22670000000000001</v>
      </c>
      <c r="J47" s="22">
        <f t="shared" si="5"/>
        <v>26.74</v>
      </c>
      <c r="K47" s="159">
        <v>4.75</v>
      </c>
      <c r="L47" s="22">
        <f t="shared" si="6"/>
        <v>19</v>
      </c>
      <c r="M47" s="46">
        <v>0.22670000000000001</v>
      </c>
      <c r="N47" s="22">
        <f t="shared" si="7"/>
        <v>23.3</v>
      </c>
      <c r="O47" s="131">
        <f t="shared" si="8"/>
        <v>50.04</v>
      </c>
    </row>
    <row r="48" spans="1:15" x14ac:dyDescent="0.25">
      <c r="A48" s="355"/>
      <c r="B48" s="164">
        <v>164200</v>
      </c>
      <c r="C48" s="164" t="s">
        <v>39</v>
      </c>
      <c r="D48" s="158" t="s">
        <v>286</v>
      </c>
      <c r="E48" s="38" t="s">
        <v>9</v>
      </c>
      <c r="F48" s="38">
        <v>3.58</v>
      </c>
      <c r="G48" s="159">
        <v>3.53</v>
      </c>
      <c r="H48" s="22">
        <f t="shared" si="4"/>
        <v>12.63</v>
      </c>
      <c r="I48" s="46">
        <v>0.22670000000000001</v>
      </c>
      <c r="J48" s="22">
        <f t="shared" si="5"/>
        <v>15.49</v>
      </c>
      <c r="K48" s="159">
        <v>8.31</v>
      </c>
      <c r="L48" s="22">
        <f t="shared" si="6"/>
        <v>29.74</v>
      </c>
      <c r="M48" s="46">
        <v>0.22670000000000001</v>
      </c>
      <c r="N48" s="22">
        <f t="shared" si="7"/>
        <v>36.479999999999997</v>
      </c>
      <c r="O48" s="131">
        <f t="shared" si="8"/>
        <v>51.97</v>
      </c>
    </row>
    <row r="49" spans="1:15" x14ac:dyDescent="0.25">
      <c r="A49" s="355"/>
      <c r="B49" s="164">
        <v>164205</v>
      </c>
      <c r="C49" s="164" t="s">
        <v>39</v>
      </c>
      <c r="D49" s="158" t="s">
        <v>287</v>
      </c>
      <c r="E49" s="38" t="s">
        <v>9</v>
      </c>
      <c r="F49" s="38">
        <v>6.25</v>
      </c>
      <c r="G49" s="159">
        <v>10.31</v>
      </c>
      <c r="H49" s="22">
        <f t="shared" si="4"/>
        <v>64.430000000000007</v>
      </c>
      <c r="I49" s="46">
        <v>0.22670000000000001</v>
      </c>
      <c r="J49" s="22">
        <f t="shared" si="5"/>
        <v>79.03</v>
      </c>
      <c r="K49" s="159">
        <v>7.13</v>
      </c>
      <c r="L49" s="22">
        <f t="shared" si="6"/>
        <v>44.56</v>
      </c>
      <c r="M49" s="46">
        <v>0.22670000000000001</v>
      </c>
      <c r="N49" s="22">
        <f t="shared" si="7"/>
        <v>54.66</v>
      </c>
      <c r="O49" s="131">
        <f t="shared" si="8"/>
        <v>133.69</v>
      </c>
    </row>
    <row r="50" spans="1:15" x14ac:dyDescent="0.25">
      <c r="A50" s="355"/>
      <c r="B50" s="164">
        <v>164215</v>
      </c>
      <c r="C50" s="164" t="s">
        <v>39</v>
      </c>
      <c r="D50" s="158" t="s">
        <v>288</v>
      </c>
      <c r="E50" s="38" t="s">
        <v>9</v>
      </c>
      <c r="F50" s="38">
        <v>9.86</v>
      </c>
      <c r="G50" s="159">
        <v>23.66</v>
      </c>
      <c r="H50" s="22">
        <f t="shared" si="4"/>
        <v>233.28</v>
      </c>
      <c r="I50" s="46">
        <v>0.22670000000000001</v>
      </c>
      <c r="J50" s="22">
        <f t="shared" si="5"/>
        <v>286.16000000000003</v>
      </c>
      <c r="K50" s="159">
        <v>11.87</v>
      </c>
      <c r="L50" s="22">
        <f t="shared" si="6"/>
        <v>117.03</v>
      </c>
      <c r="M50" s="46">
        <v>0.22670000000000001</v>
      </c>
      <c r="N50" s="22">
        <f t="shared" si="7"/>
        <v>143.56</v>
      </c>
      <c r="O50" s="131">
        <f t="shared" si="8"/>
        <v>429.72</v>
      </c>
    </row>
    <row r="51" spans="1:15" x14ac:dyDescent="0.25">
      <c r="A51" s="355"/>
      <c r="B51" s="164">
        <v>9160420</v>
      </c>
      <c r="C51" s="164" t="s">
        <v>39</v>
      </c>
      <c r="D51" s="158" t="s">
        <v>289</v>
      </c>
      <c r="E51" s="10" t="s">
        <v>7</v>
      </c>
      <c r="F51" s="160">
        <v>8</v>
      </c>
      <c r="G51" s="159">
        <v>3.21</v>
      </c>
      <c r="H51" s="22">
        <f t="shared" si="4"/>
        <v>25.68</v>
      </c>
      <c r="I51" s="46">
        <v>0.22670000000000001</v>
      </c>
      <c r="J51" s="22">
        <f t="shared" si="5"/>
        <v>31.5</v>
      </c>
      <c r="K51" s="159">
        <v>7.13</v>
      </c>
      <c r="L51" s="22">
        <f t="shared" si="6"/>
        <v>57.04</v>
      </c>
      <c r="M51" s="46">
        <v>0.22670000000000001</v>
      </c>
      <c r="N51" s="22">
        <f t="shared" si="7"/>
        <v>69.97</v>
      </c>
      <c r="O51" s="131">
        <f t="shared" si="8"/>
        <v>101.47</v>
      </c>
    </row>
    <row r="52" spans="1:15" x14ac:dyDescent="0.25">
      <c r="A52" s="355"/>
      <c r="B52" s="164">
        <v>9160410</v>
      </c>
      <c r="C52" s="164" t="s">
        <v>39</v>
      </c>
      <c r="D52" s="158" t="s">
        <v>290</v>
      </c>
      <c r="E52" s="10" t="s">
        <v>7</v>
      </c>
      <c r="F52" s="160">
        <v>8</v>
      </c>
      <c r="G52" s="159">
        <v>2.79</v>
      </c>
      <c r="H52" s="22">
        <f t="shared" si="4"/>
        <v>22.32</v>
      </c>
      <c r="I52" s="46">
        <v>0.22670000000000001</v>
      </c>
      <c r="J52" s="22">
        <f t="shared" si="5"/>
        <v>27.37</v>
      </c>
      <c r="K52" s="159">
        <v>7.13</v>
      </c>
      <c r="L52" s="22">
        <f t="shared" si="6"/>
        <v>57.04</v>
      </c>
      <c r="M52" s="46">
        <v>0.22670000000000001</v>
      </c>
      <c r="N52" s="22">
        <f t="shared" si="7"/>
        <v>69.97</v>
      </c>
      <c r="O52" s="131">
        <f t="shared" si="8"/>
        <v>97.34</v>
      </c>
    </row>
    <row r="53" spans="1:15" x14ac:dyDescent="0.25">
      <c r="A53" s="355"/>
      <c r="B53" s="164">
        <v>9160420</v>
      </c>
      <c r="C53" s="164" t="s">
        <v>39</v>
      </c>
      <c r="D53" s="158" t="s">
        <v>291</v>
      </c>
      <c r="E53" s="10" t="s">
        <v>7</v>
      </c>
      <c r="F53" s="160">
        <v>2</v>
      </c>
      <c r="G53" s="159">
        <v>3.21</v>
      </c>
      <c r="H53" s="22">
        <f t="shared" si="4"/>
        <v>6.42</v>
      </c>
      <c r="I53" s="46">
        <v>0.22670000000000001</v>
      </c>
      <c r="J53" s="22">
        <f t="shared" si="5"/>
        <v>7.87</v>
      </c>
      <c r="K53" s="159">
        <v>7.13</v>
      </c>
      <c r="L53" s="22">
        <f t="shared" si="6"/>
        <v>14.26</v>
      </c>
      <c r="M53" s="46">
        <v>0.22670000000000001</v>
      </c>
      <c r="N53" s="22">
        <f t="shared" si="7"/>
        <v>17.489999999999998</v>
      </c>
      <c r="O53" s="131">
        <f t="shared" si="8"/>
        <v>25.36</v>
      </c>
    </row>
    <row r="54" spans="1:15" x14ac:dyDescent="0.25">
      <c r="A54" s="355"/>
      <c r="B54" s="164">
        <v>9160402</v>
      </c>
      <c r="C54" s="164" t="s">
        <v>39</v>
      </c>
      <c r="D54" s="158" t="s">
        <v>281</v>
      </c>
      <c r="E54" s="10" t="s">
        <v>7</v>
      </c>
      <c r="F54" s="160">
        <v>2</v>
      </c>
      <c r="G54" s="159">
        <v>6.85</v>
      </c>
      <c r="H54" s="22">
        <f t="shared" si="4"/>
        <v>13.7</v>
      </c>
      <c r="I54" s="46">
        <v>0.22670000000000001</v>
      </c>
      <c r="J54" s="22">
        <f t="shared" si="5"/>
        <v>16.8</v>
      </c>
      <c r="K54" s="159">
        <v>7.13</v>
      </c>
      <c r="L54" s="22">
        <f t="shared" si="6"/>
        <v>14.26</v>
      </c>
      <c r="M54" s="46">
        <v>0.22670000000000001</v>
      </c>
      <c r="N54" s="22">
        <f t="shared" si="7"/>
        <v>17.489999999999998</v>
      </c>
      <c r="O54" s="131">
        <f t="shared" si="8"/>
        <v>34.29</v>
      </c>
    </row>
    <row r="55" spans="1:15" x14ac:dyDescent="0.25">
      <c r="A55" s="355"/>
      <c r="B55" s="164">
        <v>9160410</v>
      </c>
      <c r="C55" s="164" t="s">
        <v>39</v>
      </c>
      <c r="D55" s="158" t="s">
        <v>292</v>
      </c>
      <c r="E55" s="10" t="s">
        <v>7</v>
      </c>
      <c r="F55" s="160">
        <v>4</v>
      </c>
      <c r="G55" s="159">
        <v>2.79</v>
      </c>
      <c r="H55" s="22">
        <f t="shared" si="4"/>
        <v>11.16</v>
      </c>
      <c r="I55" s="46">
        <v>0.22670000000000001</v>
      </c>
      <c r="J55" s="22">
        <f t="shared" si="5"/>
        <v>13.68</v>
      </c>
      <c r="K55" s="159">
        <v>7.13</v>
      </c>
      <c r="L55" s="22">
        <f t="shared" si="6"/>
        <v>28.52</v>
      </c>
      <c r="M55" s="46">
        <v>0.22670000000000001</v>
      </c>
      <c r="N55" s="22">
        <f t="shared" si="7"/>
        <v>34.979999999999997</v>
      </c>
      <c r="O55" s="131">
        <f t="shared" si="8"/>
        <v>48.66</v>
      </c>
    </row>
    <row r="56" spans="1:15" x14ac:dyDescent="0.25">
      <c r="A56" s="355"/>
      <c r="B56" s="164">
        <v>9160402</v>
      </c>
      <c r="C56" s="164" t="s">
        <v>39</v>
      </c>
      <c r="D56" s="158" t="s">
        <v>318</v>
      </c>
      <c r="E56" s="10" t="s">
        <v>7</v>
      </c>
      <c r="F56" s="160">
        <v>2</v>
      </c>
      <c r="G56" s="159">
        <v>6.85</v>
      </c>
      <c r="H56" s="22">
        <f t="shared" si="4"/>
        <v>13.7</v>
      </c>
      <c r="I56" s="46">
        <v>0.22670000000000001</v>
      </c>
      <c r="J56" s="22">
        <f t="shared" si="5"/>
        <v>16.8</v>
      </c>
      <c r="K56" s="159">
        <v>7.13</v>
      </c>
      <c r="L56" s="22">
        <f t="shared" si="6"/>
        <v>14.26</v>
      </c>
      <c r="M56" s="46">
        <v>0.22670000000000001</v>
      </c>
      <c r="N56" s="22">
        <f t="shared" si="7"/>
        <v>17.489999999999998</v>
      </c>
      <c r="O56" s="131">
        <f t="shared" si="8"/>
        <v>34.29</v>
      </c>
    </row>
    <row r="57" spans="1:15" x14ac:dyDescent="0.25">
      <c r="A57" s="355"/>
      <c r="B57" s="164">
        <v>9160400</v>
      </c>
      <c r="C57" s="164" t="s">
        <v>39</v>
      </c>
      <c r="D57" s="158" t="s">
        <v>319</v>
      </c>
      <c r="E57" s="10" t="s">
        <v>7</v>
      </c>
      <c r="F57" s="160">
        <v>2</v>
      </c>
      <c r="G57" s="159">
        <v>14.38</v>
      </c>
      <c r="H57" s="22">
        <f t="shared" si="4"/>
        <v>28.76</v>
      </c>
      <c r="I57" s="46">
        <v>0.22670000000000001</v>
      </c>
      <c r="J57" s="22">
        <f t="shared" si="5"/>
        <v>35.270000000000003</v>
      </c>
      <c r="K57" s="159">
        <v>7.13</v>
      </c>
      <c r="L57" s="22">
        <f t="shared" si="6"/>
        <v>14.26</v>
      </c>
      <c r="M57" s="46">
        <v>0.22670000000000001</v>
      </c>
      <c r="N57" s="22">
        <f t="shared" si="7"/>
        <v>17.489999999999998</v>
      </c>
      <c r="O57" s="131">
        <f t="shared" si="8"/>
        <v>52.760000000000005</v>
      </c>
    </row>
    <row r="58" spans="1:15" x14ac:dyDescent="0.25">
      <c r="A58" s="355"/>
      <c r="B58" s="164">
        <v>9160400</v>
      </c>
      <c r="C58" s="164" t="s">
        <v>39</v>
      </c>
      <c r="D58" s="158" t="s">
        <v>320</v>
      </c>
      <c r="E58" s="10" t="s">
        <v>7</v>
      </c>
      <c r="F58" s="160">
        <v>2</v>
      </c>
      <c r="G58" s="159">
        <v>12.93</v>
      </c>
      <c r="H58" s="22">
        <f t="shared" si="4"/>
        <v>25.86</v>
      </c>
      <c r="I58" s="46">
        <v>0.22670000000000001</v>
      </c>
      <c r="J58" s="22">
        <f t="shared" si="5"/>
        <v>31.72</v>
      </c>
      <c r="K58" s="159">
        <v>7.13</v>
      </c>
      <c r="L58" s="22">
        <f t="shared" si="6"/>
        <v>14.26</v>
      </c>
      <c r="M58" s="46">
        <v>0.22670000000000001</v>
      </c>
      <c r="N58" s="22">
        <f t="shared" si="7"/>
        <v>17.489999999999998</v>
      </c>
      <c r="O58" s="131">
        <f t="shared" si="8"/>
        <v>49.209999999999994</v>
      </c>
    </row>
    <row r="59" spans="1:15" x14ac:dyDescent="0.25">
      <c r="A59" s="355"/>
      <c r="B59" s="164">
        <v>9160401</v>
      </c>
      <c r="C59" s="164" t="s">
        <v>39</v>
      </c>
      <c r="D59" s="158" t="s">
        <v>321</v>
      </c>
      <c r="E59" s="10" t="s">
        <v>7</v>
      </c>
      <c r="F59" s="160">
        <v>2</v>
      </c>
      <c r="G59" s="159">
        <v>16.55</v>
      </c>
      <c r="H59" s="22">
        <f t="shared" si="4"/>
        <v>33.1</v>
      </c>
      <c r="I59" s="46">
        <v>0.22670000000000001</v>
      </c>
      <c r="J59" s="22">
        <f t="shared" si="5"/>
        <v>40.6</v>
      </c>
      <c r="K59" s="159">
        <v>7.13</v>
      </c>
      <c r="L59" s="22">
        <f t="shared" si="6"/>
        <v>14.26</v>
      </c>
      <c r="M59" s="46">
        <v>0.22670000000000001</v>
      </c>
      <c r="N59" s="22">
        <f t="shared" si="7"/>
        <v>17.489999999999998</v>
      </c>
      <c r="O59" s="131">
        <f t="shared" si="8"/>
        <v>58.09</v>
      </c>
    </row>
    <row r="60" spans="1:15" x14ac:dyDescent="0.25">
      <c r="A60" s="356"/>
      <c r="B60" s="164">
        <v>9160421</v>
      </c>
      <c r="C60" s="164" t="s">
        <v>39</v>
      </c>
      <c r="D60" s="158" t="s">
        <v>282</v>
      </c>
      <c r="E60" s="10" t="s">
        <v>7</v>
      </c>
      <c r="F60" s="160">
        <v>4</v>
      </c>
      <c r="G60" s="159">
        <v>7.15</v>
      </c>
      <c r="H60" s="22">
        <f t="shared" si="4"/>
        <v>28.6</v>
      </c>
      <c r="I60" s="46">
        <v>0.22670000000000001</v>
      </c>
      <c r="J60" s="22">
        <f t="shared" si="5"/>
        <v>35.08</v>
      </c>
      <c r="K60" s="159">
        <v>7.13</v>
      </c>
      <c r="L60" s="22">
        <f t="shared" si="6"/>
        <v>28.52</v>
      </c>
      <c r="M60" s="46">
        <v>0.22670000000000001</v>
      </c>
      <c r="N60" s="22">
        <f t="shared" si="7"/>
        <v>34.979999999999997</v>
      </c>
      <c r="O60" s="131">
        <f t="shared" si="8"/>
        <v>70.06</v>
      </c>
    </row>
    <row r="61" spans="1:15" x14ac:dyDescent="0.25">
      <c r="A61" s="12"/>
      <c r="B61" s="12"/>
      <c r="C61" s="12"/>
      <c r="D61" s="13" t="s">
        <v>14</v>
      </c>
      <c r="E61" s="8"/>
      <c r="F61" s="8"/>
      <c r="G61" s="24"/>
      <c r="H61" s="24">
        <f>SUM(H42:H60)</f>
        <v>847.78000000000009</v>
      </c>
      <c r="I61" s="48"/>
      <c r="J61" s="266">
        <f>SUM(J42:J60)</f>
        <v>1039.8699999999999</v>
      </c>
      <c r="K61" s="24"/>
      <c r="L61" s="24">
        <f>SUM(L42:L60)</f>
        <v>680.68999999999994</v>
      </c>
      <c r="M61" s="48"/>
      <c r="N61" s="266">
        <f>SUM(N42:N60)</f>
        <v>834.94000000000028</v>
      </c>
      <c r="O61" s="200">
        <f>SUM(O42:O60)</f>
        <v>1874.8099999999997</v>
      </c>
    </row>
    <row r="62" spans="1:15" x14ac:dyDescent="0.25">
      <c r="A62" s="254"/>
      <c r="B62" s="86"/>
      <c r="C62" s="86"/>
      <c r="D62" s="246"/>
      <c r="E62" s="247"/>
      <c r="F62" s="86"/>
      <c r="G62" s="247"/>
      <c r="H62" s="248"/>
      <c r="I62" s="249"/>
      <c r="J62" s="252"/>
      <c r="K62" s="249"/>
      <c r="L62" s="249"/>
      <c r="O62" s="50"/>
    </row>
    <row r="63" spans="1:15" x14ac:dyDescent="0.25">
      <c r="A63" s="351" t="s">
        <v>341</v>
      </c>
      <c r="B63" s="85">
        <v>151030</v>
      </c>
      <c r="C63" s="124" t="s">
        <v>432</v>
      </c>
      <c r="D63" s="124" t="s">
        <v>525</v>
      </c>
      <c r="E63" s="10" t="s">
        <v>374</v>
      </c>
      <c r="F63" s="85" t="s">
        <v>375</v>
      </c>
      <c r="G63" s="85" t="s">
        <v>379</v>
      </c>
      <c r="H63" s="221" t="s">
        <v>383</v>
      </c>
      <c r="I63" s="85" t="s">
        <v>374</v>
      </c>
      <c r="L63" s="50"/>
      <c r="N63" s="187"/>
      <c r="O63" s="193"/>
    </row>
    <row r="64" spans="1:15" x14ac:dyDescent="0.25">
      <c r="A64" s="352"/>
      <c r="B64" s="85">
        <v>1</v>
      </c>
      <c r="C64" s="125" t="s">
        <v>293</v>
      </c>
      <c r="D64" s="9" t="s">
        <v>272</v>
      </c>
      <c r="E64" s="123">
        <v>729.93</v>
      </c>
      <c r="F64" s="85">
        <v>1</v>
      </c>
      <c r="G64" s="123">
        <f>E64*F64</f>
        <v>729.93</v>
      </c>
      <c r="H64" s="223">
        <v>1</v>
      </c>
      <c r="I64" s="123">
        <f>G64*H64</f>
        <v>729.93</v>
      </c>
      <c r="L64" s="50"/>
      <c r="N64" s="187"/>
      <c r="O64" s="193"/>
    </row>
    <row r="65" spans="1:15" x14ac:dyDescent="0.25">
      <c r="A65" s="352"/>
      <c r="B65" s="85">
        <v>7007</v>
      </c>
      <c r="C65" s="125"/>
      <c r="D65" s="9" t="s">
        <v>527</v>
      </c>
      <c r="E65" s="123">
        <v>23.8</v>
      </c>
      <c r="F65" s="85">
        <v>2</v>
      </c>
      <c r="G65" s="123">
        <f>E65*F65</f>
        <v>47.6</v>
      </c>
      <c r="H65" s="223">
        <v>1</v>
      </c>
      <c r="I65" s="123">
        <f>G65*H65</f>
        <v>47.6</v>
      </c>
      <c r="L65" s="50"/>
      <c r="N65" s="187"/>
      <c r="O65" s="193"/>
    </row>
    <row r="66" spans="1:15" x14ac:dyDescent="0.25">
      <c r="A66" s="352"/>
      <c r="B66" s="85">
        <v>7041</v>
      </c>
      <c r="C66" s="125"/>
      <c r="D66" s="9" t="s">
        <v>528</v>
      </c>
      <c r="E66" s="123">
        <v>35</v>
      </c>
      <c r="F66" s="85">
        <v>1</v>
      </c>
      <c r="G66" s="123">
        <f>E66*F66</f>
        <v>35</v>
      </c>
      <c r="H66" s="223">
        <v>1</v>
      </c>
      <c r="I66" s="123">
        <f>G66*H66</f>
        <v>35</v>
      </c>
      <c r="L66" s="50"/>
      <c r="N66" s="187"/>
      <c r="O66" s="193"/>
    </row>
    <row r="67" spans="1:15" x14ac:dyDescent="0.25">
      <c r="A67" s="352"/>
      <c r="B67" s="85">
        <v>7020</v>
      </c>
      <c r="C67" s="85"/>
      <c r="D67" s="222" t="s">
        <v>526</v>
      </c>
      <c r="E67" s="123">
        <v>0.13</v>
      </c>
      <c r="F67" s="85">
        <v>1</v>
      </c>
      <c r="G67" s="123">
        <f>E67*F67</f>
        <v>0.13</v>
      </c>
      <c r="H67" s="223">
        <v>1</v>
      </c>
      <c r="I67" s="123">
        <f>G67*H67</f>
        <v>0.13</v>
      </c>
      <c r="L67" s="50"/>
      <c r="N67" s="187"/>
      <c r="O67" s="193"/>
    </row>
    <row r="68" spans="1:15" x14ac:dyDescent="0.25">
      <c r="A68" s="352"/>
      <c r="B68" s="85"/>
      <c r="C68" s="85"/>
      <c r="D68" s="224" t="s">
        <v>380</v>
      </c>
      <c r="E68" s="123"/>
      <c r="F68" s="85"/>
      <c r="G68" s="123">
        <f>SUM(G64:G67)</f>
        <v>812.66</v>
      </c>
      <c r="H68" s="223"/>
      <c r="I68" s="250">
        <f>SUM(I64:I67)</f>
        <v>812.66</v>
      </c>
      <c r="L68" s="50"/>
      <c r="N68" s="187"/>
      <c r="O68" s="193"/>
    </row>
    <row r="69" spans="1:15" x14ac:dyDescent="0.25">
      <c r="A69" s="352"/>
      <c r="B69" s="85">
        <v>9001</v>
      </c>
      <c r="C69" s="85"/>
      <c r="D69" s="222" t="s">
        <v>529</v>
      </c>
      <c r="E69" s="123">
        <v>8.0299999999999994</v>
      </c>
      <c r="F69" s="85">
        <v>2.8</v>
      </c>
      <c r="G69" s="123">
        <f>E69*F69</f>
        <v>22.483999999999998</v>
      </c>
      <c r="H69" s="223">
        <v>1</v>
      </c>
      <c r="I69" s="123">
        <f t="shared" ref="I69:I70" si="9">G69*H69</f>
        <v>22.483999999999998</v>
      </c>
      <c r="L69" s="50"/>
      <c r="N69" s="187"/>
      <c r="O69" s="193"/>
    </row>
    <row r="70" spans="1:15" ht="15.75" thickBot="1" x14ac:dyDescent="0.3">
      <c r="A70" s="352"/>
      <c r="B70" s="85">
        <v>9046</v>
      </c>
      <c r="C70" s="85"/>
      <c r="D70" s="222" t="s">
        <v>530</v>
      </c>
      <c r="E70" s="123">
        <v>5.92</v>
      </c>
      <c r="F70" s="85">
        <v>2.8</v>
      </c>
      <c r="G70" s="123">
        <f>E70*F70</f>
        <v>16.576000000000001</v>
      </c>
      <c r="H70" s="223">
        <v>1</v>
      </c>
      <c r="I70" s="123">
        <f t="shared" si="9"/>
        <v>16.576000000000001</v>
      </c>
      <c r="J70" t="s">
        <v>524</v>
      </c>
      <c r="L70" s="50"/>
      <c r="N70" s="187"/>
      <c r="O70" s="193"/>
    </row>
    <row r="71" spans="1:15" ht="15.75" thickBot="1" x14ac:dyDescent="0.3">
      <c r="A71" s="353"/>
      <c r="B71" s="85"/>
      <c r="C71" s="85"/>
      <c r="D71" s="224" t="s">
        <v>381</v>
      </c>
      <c r="E71" s="123"/>
      <c r="F71" s="85"/>
      <c r="G71" s="123">
        <f>SUM(G69:G70)</f>
        <v>39.06</v>
      </c>
      <c r="H71" s="221"/>
      <c r="I71" s="251">
        <f>SUM(I69:I70)</f>
        <v>39.06</v>
      </c>
      <c r="J71" s="252">
        <f>I71*1.7028</f>
        <v>66.511368000000004</v>
      </c>
      <c r="K71" s="225" t="s">
        <v>382</v>
      </c>
      <c r="L71" s="253">
        <f>I68+J71</f>
        <v>879.17136800000003</v>
      </c>
      <c r="N71" s="187"/>
      <c r="O71" s="193"/>
    </row>
    <row r="72" spans="1:15" ht="15.75" customHeight="1" x14ac:dyDescent="0.25">
      <c r="A72" s="254"/>
      <c r="B72" s="126"/>
      <c r="C72" s="255"/>
      <c r="D72" s="256"/>
      <c r="E72" s="123"/>
      <c r="F72" s="85"/>
      <c r="G72" s="123"/>
      <c r="H72" s="221"/>
      <c r="I72" s="251"/>
      <c r="J72" s="252"/>
      <c r="K72" s="249"/>
      <c r="L72" s="249"/>
      <c r="N72" s="187"/>
      <c r="O72" s="193"/>
    </row>
    <row r="73" spans="1:15" ht="15.75" customHeight="1" x14ac:dyDescent="0.25">
      <c r="A73" s="351" t="s">
        <v>311</v>
      </c>
      <c r="B73" s="85">
        <v>151002</v>
      </c>
      <c r="C73" s="124" t="s">
        <v>433</v>
      </c>
      <c r="D73" s="124" t="s">
        <v>531</v>
      </c>
      <c r="E73" s="10" t="s">
        <v>374</v>
      </c>
      <c r="F73" s="85" t="s">
        <v>375</v>
      </c>
      <c r="G73" s="85" t="s">
        <v>379</v>
      </c>
      <c r="H73" s="221" t="s">
        <v>383</v>
      </c>
      <c r="I73" s="85" t="s">
        <v>374</v>
      </c>
      <c r="L73" s="50"/>
      <c r="N73" s="187"/>
      <c r="O73" s="193"/>
    </row>
    <row r="74" spans="1:15" ht="15.75" customHeight="1" x14ac:dyDescent="0.25">
      <c r="A74" s="352"/>
      <c r="B74" s="85">
        <v>4</v>
      </c>
      <c r="C74" s="125" t="s">
        <v>293</v>
      </c>
      <c r="D74" s="9" t="s">
        <v>273</v>
      </c>
      <c r="E74" s="123">
        <v>577.58000000000004</v>
      </c>
      <c r="F74" s="85">
        <v>1</v>
      </c>
      <c r="G74" s="123">
        <f>E74*F74</f>
        <v>577.58000000000004</v>
      </c>
      <c r="H74" s="223">
        <v>1</v>
      </c>
      <c r="I74" s="123">
        <f>G74*H74</f>
        <v>577.58000000000004</v>
      </c>
      <c r="L74" s="50"/>
      <c r="N74" s="187"/>
      <c r="O74" s="193"/>
    </row>
    <row r="75" spans="1:15" ht="15.75" customHeight="1" x14ac:dyDescent="0.25">
      <c r="A75" s="352"/>
      <c r="B75" s="85">
        <v>5</v>
      </c>
      <c r="C75" s="125" t="s">
        <v>293</v>
      </c>
      <c r="D75" s="9" t="s">
        <v>295</v>
      </c>
      <c r="E75" s="123">
        <v>357.66</v>
      </c>
      <c r="F75" s="85">
        <v>1</v>
      </c>
      <c r="G75" s="123">
        <f t="shared" ref="G75:G76" si="10">E75*F75</f>
        <v>357.66</v>
      </c>
      <c r="H75" s="223">
        <v>1</v>
      </c>
      <c r="I75" s="123">
        <f t="shared" ref="I75:I76" si="11">G75*H75</f>
        <v>357.66</v>
      </c>
      <c r="L75" s="50"/>
      <c r="N75" s="187"/>
      <c r="O75" s="193"/>
    </row>
    <row r="76" spans="1:15" ht="15.75" customHeight="1" x14ac:dyDescent="0.25">
      <c r="A76" s="352"/>
      <c r="B76" s="85">
        <v>6</v>
      </c>
      <c r="C76" s="125" t="s">
        <v>293</v>
      </c>
      <c r="D76" s="39" t="s">
        <v>274</v>
      </c>
      <c r="E76" s="123">
        <v>269.41000000000003</v>
      </c>
      <c r="F76" s="85">
        <v>1</v>
      </c>
      <c r="G76" s="123">
        <f t="shared" si="10"/>
        <v>269.41000000000003</v>
      </c>
      <c r="H76" s="223">
        <v>1</v>
      </c>
      <c r="I76" s="123">
        <f t="shared" si="11"/>
        <v>269.41000000000003</v>
      </c>
      <c r="L76" s="50"/>
      <c r="N76" s="187"/>
      <c r="O76" s="193"/>
    </row>
    <row r="77" spans="1:15" ht="15.75" customHeight="1" x14ac:dyDescent="0.25">
      <c r="A77" s="352"/>
      <c r="B77" s="85">
        <v>7007</v>
      </c>
      <c r="C77" s="125"/>
      <c r="D77" s="9" t="s">
        <v>527</v>
      </c>
      <c r="E77" s="123">
        <v>18.899999999999999</v>
      </c>
      <c r="F77" s="85">
        <v>1</v>
      </c>
      <c r="G77" s="123">
        <f>E77*F77</f>
        <v>18.899999999999999</v>
      </c>
      <c r="H77" s="223">
        <v>1</v>
      </c>
      <c r="I77" s="123">
        <f>G77*H77</f>
        <v>18.899999999999999</v>
      </c>
      <c r="L77" s="50"/>
      <c r="N77" s="187"/>
      <c r="O77" s="193"/>
    </row>
    <row r="78" spans="1:15" ht="15.75" customHeight="1" x14ac:dyDescent="0.25">
      <c r="A78" s="352"/>
      <c r="B78" s="85">
        <v>7065</v>
      </c>
      <c r="C78" s="125"/>
      <c r="D78" s="9" t="s">
        <v>532</v>
      </c>
      <c r="E78" s="123">
        <v>4.5</v>
      </c>
      <c r="F78" s="85">
        <v>2</v>
      </c>
      <c r="G78" s="123">
        <f>E78*F78</f>
        <v>9</v>
      </c>
      <c r="H78" s="223">
        <v>1</v>
      </c>
      <c r="I78" s="123">
        <f>G78*H78</f>
        <v>9</v>
      </c>
      <c r="L78" s="50"/>
      <c r="N78" s="187"/>
      <c r="O78" s="193"/>
    </row>
    <row r="79" spans="1:15" ht="15.75" customHeight="1" x14ac:dyDescent="0.25">
      <c r="A79" s="352"/>
      <c r="B79" s="85">
        <v>8108</v>
      </c>
      <c r="C79" s="125"/>
      <c r="D79" s="9" t="s">
        <v>533</v>
      </c>
      <c r="E79" s="123">
        <v>0.54</v>
      </c>
      <c r="F79" s="85">
        <v>1</v>
      </c>
      <c r="G79" s="123">
        <f>E79*F79</f>
        <v>0.54</v>
      </c>
      <c r="H79" s="223">
        <v>1</v>
      </c>
      <c r="I79" s="123">
        <f>G79*H79</f>
        <v>0.54</v>
      </c>
      <c r="L79" s="50"/>
      <c r="N79" s="187"/>
      <c r="O79" s="193"/>
    </row>
    <row r="80" spans="1:15" ht="15.75" customHeight="1" x14ac:dyDescent="0.25">
      <c r="A80" s="352"/>
      <c r="B80" s="85">
        <v>8183</v>
      </c>
      <c r="C80" s="85"/>
      <c r="D80" s="222" t="s">
        <v>534</v>
      </c>
      <c r="E80" s="123">
        <v>2.5</v>
      </c>
      <c r="F80" s="85">
        <v>0.2</v>
      </c>
      <c r="G80" s="123">
        <f>E80*F80</f>
        <v>0.5</v>
      </c>
      <c r="H80" s="223">
        <v>1</v>
      </c>
      <c r="I80" s="123">
        <f>G80*H80</f>
        <v>0.5</v>
      </c>
      <c r="L80" s="50"/>
      <c r="N80" s="187"/>
      <c r="O80" s="193"/>
    </row>
    <row r="81" spans="1:17" ht="15.75" customHeight="1" x14ac:dyDescent="0.25">
      <c r="A81" s="352"/>
      <c r="B81" s="85"/>
      <c r="C81" s="85"/>
      <c r="D81" s="224" t="s">
        <v>380</v>
      </c>
      <c r="E81" s="123"/>
      <c r="F81" s="85"/>
      <c r="G81" s="123">
        <f>SUM(G74:G80)</f>
        <v>1233.5900000000001</v>
      </c>
      <c r="H81" s="223"/>
      <c r="I81" s="250">
        <f>SUM(I74:I80)</f>
        <v>1233.5900000000001</v>
      </c>
      <c r="L81" s="50"/>
      <c r="N81" s="187"/>
      <c r="O81" s="193"/>
    </row>
    <row r="82" spans="1:17" x14ac:dyDescent="0.25">
      <c r="A82" s="352"/>
      <c r="B82" s="85">
        <v>9001</v>
      </c>
      <c r="C82" s="85"/>
      <c r="D82" s="222" t="s">
        <v>529</v>
      </c>
      <c r="E82" s="123">
        <v>8.0299999999999994</v>
      </c>
      <c r="F82" s="85">
        <v>4</v>
      </c>
      <c r="G82" s="123">
        <f>E82*F82</f>
        <v>32.119999999999997</v>
      </c>
      <c r="H82" s="223">
        <v>1</v>
      </c>
      <c r="I82" s="123">
        <f t="shared" ref="I82:I83" si="12">G82*H82</f>
        <v>32.119999999999997</v>
      </c>
      <c r="L82" s="50"/>
      <c r="N82" s="187"/>
      <c r="O82" s="193"/>
    </row>
    <row r="83" spans="1:17" ht="15.75" thickBot="1" x14ac:dyDescent="0.3">
      <c r="A83" s="352"/>
      <c r="B83" s="85">
        <v>9046</v>
      </c>
      <c r="C83" s="85"/>
      <c r="D83" s="222" t="s">
        <v>530</v>
      </c>
      <c r="E83" s="123">
        <v>5.92</v>
      </c>
      <c r="F83" s="85">
        <v>4</v>
      </c>
      <c r="G83" s="123">
        <f>E83*F83</f>
        <v>23.68</v>
      </c>
      <c r="H83" s="223">
        <v>1</v>
      </c>
      <c r="I83" s="123">
        <f t="shared" si="12"/>
        <v>23.68</v>
      </c>
      <c r="J83" t="s">
        <v>524</v>
      </c>
      <c r="L83" s="50"/>
      <c r="N83" s="187"/>
      <c r="O83" s="193"/>
    </row>
    <row r="84" spans="1:17" ht="15.75" thickBot="1" x14ac:dyDescent="0.3">
      <c r="A84" s="353"/>
      <c r="B84" s="85"/>
      <c r="C84" s="85"/>
      <c r="D84" s="224" t="s">
        <v>381</v>
      </c>
      <c r="E84" s="123"/>
      <c r="F84" s="85"/>
      <c r="G84" s="123">
        <f>SUM(G82:G83)</f>
        <v>55.8</v>
      </c>
      <c r="H84" s="221"/>
      <c r="I84" s="251">
        <f>SUM(I82:I83)</f>
        <v>55.8</v>
      </c>
      <c r="J84" s="252">
        <f>I84*1.7028</f>
        <v>95.016239999999996</v>
      </c>
      <c r="K84" s="225" t="s">
        <v>382</v>
      </c>
      <c r="L84" s="253">
        <f>I81+J84</f>
        <v>1328.6062400000001</v>
      </c>
      <c r="N84" s="187"/>
      <c r="O84" s="193"/>
    </row>
    <row r="85" spans="1:17" x14ac:dyDescent="0.25">
      <c r="H85" s="50"/>
      <c r="L85" s="50"/>
      <c r="O85" s="50"/>
    </row>
    <row r="86" spans="1:17" x14ac:dyDescent="0.25">
      <c r="A86" s="357" t="s">
        <v>543</v>
      </c>
      <c r="B86" s="161" t="s">
        <v>296</v>
      </c>
      <c r="C86" s="162"/>
      <c r="D86" s="163"/>
      <c r="E86" s="10"/>
      <c r="F86" s="10"/>
      <c r="G86" s="305" t="s">
        <v>30</v>
      </c>
      <c r="H86" s="305"/>
      <c r="I86" s="305"/>
      <c r="J86" s="305"/>
      <c r="K86" s="305" t="s">
        <v>31</v>
      </c>
      <c r="L86" s="305"/>
      <c r="M86" s="305"/>
      <c r="N86" s="305"/>
      <c r="O86" s="304" t="s">
        <v>35</v>
      </c>
    </row>
    <row r="87" spans="1:17" ht="45" x14ac:dyDescent="0.25">
      <c r="A87" s="357"/>
      <c r="B87" s="306" t="s">
        <v>37</v>
      </c>
      <c r="C87" s="307"/>
      <c r="D87" s="3" t="s">
        <v>1</v>
      </c>
      <c r="E87" s="90" t="s">
        <v>2</v>
      </c>
      <c r="F87" s="90" t="s">
        <v>3</v>
      </c>
      <c r="G87" s="90" t="s">
        <v>33</v>
      </c>
      <c r="H87" s="91" t="s">
        <v>36</v>
      </c>
      <c r="I87" s="91"/>
      <c r="J87" s="90"/>
      <c r="K87" s="90" t="s">
        <v>33</v>
      </c>
      <c r="L87" s="91" t="s">
        <v>36</v>
      </c>
      <c r="M87" s="91"/>
      <c r="N87" s="90"/>
      <c r="O87" s="304"/>
    </row>
    <row r="88" spans="1:17" x14ac:dyDescent="0.25">
      <c r="A88" s="357"/>
      <c r="B88" s="10" t="s">
        <v>313</v>
      </c>
      <c r="C88" s="10" t="s">
        <v>39</v>
      </c>
      <c r="D88" s="9" t="s">
        <v>277</v>
      </c>
      <c r="E88" s="10" t="s">
        <v>2</v>
      </c>
      <c r="F88" s="6">
        <v>3</v>
      </c>
      <c r="G88" s="22">
        <v>227.9</v>
      </c>
      <c r="H88" s="22">
        <f>TRUNC(G88*F88,2)</f>
        <v>683.7</v>
      </c>
      <c r="I88" s="46"/>
      <c r="J88" s="22"/>
      <c r="K88" s="22">
        <v>0</v>
      </c>
      <c r="L88" s="22">
        <f>TRUNC(F88*K88,2)</f>
        <v>0</v>
      </c>
      <c r="M88" s="46"/>
      <c r="N88" s="22"/>
      <c r="O88" s="23">
        <f>N88+J88</f>
        <v>0</v>
      </c>
    </row>
    <row r="89" spans="1:17" x14ac:dyDescent="0.25">
      <c r="A89" s="357"/>
      <c r="B89" s="5" t="s">
        <v>316</v>
      </c>
      <c r="C89" s="5" t="s">
        <v>39</v>
      </c>
      <c r="D89" s="39" t="s">
        <v>278</v>
      </c>
      <c r="E89" s="10" t="s">
        <v>2</v>
      </c>
      <c r="F89" s="6">
        <v>1.32</v>
      </c>
      <c r="G89" s="22">
        <v>192.45</v>
      </c>
      <c r="H89" s="22">
        <f>TRUNC(G89*F89,2)</f>
        <v>254.03</v>
      </c>
      <c r="I89" s="46"/>
      <c r="J89" s="22"/>
      <c r="K89" s="43">
        <v>0</v>
      </c>
      <c r="L89" s="22">
        <f>TRUNC(F89*K89,2)</f>
        <v>0</v>
      </c>
      <c r="M89" s="46"/>
      <c r="N89" s="22"/>
      <c r="O89" s="23">
        <f>N89+J89</f>
        <v>0</v>
      </c>
    </row>
    <row r="90" spans="1:17" x14ac:dyDescent="0.25">
      <c r="A90" s="357"/>
      <c r="B90" s="164">
        <v>22</v>
      </c>
      <c r="C90" s="164" t="s">
        <v>293</v>
      </c>
      <c r="D90" s="39" t="s">
        <v>557</v>
      </c>
      <c r="E90" s="10" t="s">
        <v>558</v>
      </c>
      <c r="F90" s="6">
        <v>10</v>
      </c>
      <c r="G90" s="22">
        <v>1.21</v>
      </c>
      <c r="H90" s="22">
        <f>TRUNC(G90*F90,2)</f>
        <v>12.1</v>
      </c>
      <c r="I90" s="46"/>
      <c r="J90" s="22"/>
      <c r="K90" s="43">
        <v>0</v>
      </c>
      <c r="L90" s="22">
        <f>TRUNC(F90*K90,2)</f>
        <v>0</v>
      </c>
      <c r="M90" s="46"/>
      <c r="N90" s="22"/>
      <c r="O90" s="23">
        <f>N90+J90</f>
        <v>0</v>
      </c>
    </row>
    <row r="91" spans="1:17" x14ac:dyDescent="0.25">
      <c r="A91" s="357"/>
      <c r="B91" s="164" t="s">
        <v>309</v>
      </c>
      <c r="C91" s="164" t="s">
        <v>39</v>
      </c>
      <c r="D91" s="9" t="s">
        <v>78</v>
      </c>
      <c r="E91" s="10" t="s">
        <v>311</v>
      </c>
      <c r="F91" s="6">
        <v>4</v>
      </c>
      <c r="G91" s="22">
        <v>0</v>
      </c>
      <c r="H91" s="22">
        <f>TRUNC(G91*F91,2)</f>
        <v>0</v>
      </c>
      <c r="I91" s="46"/>
      <c r="J91" s="22"/>
      <c r="K91" s="22">
        <v>7.55</v>
      </c>
      <c r="L91" s="22">
        <f>TRUNC(F91*K91,2)</f>
        <v>30.2</v>
      </c>
      <c r="M91" s="46"/>
      <c r="N91" s="22"/>
      <c r="O91" s="23">
        <f t="shared" ref="O91" si="13">N91+J91</f>
        <v>0</v>
      </c>
      <c r="P91" s="257">
        <f>L91*1.7028</f>
        <v>51.42456</v>
      </c>
      <c r="Q91" t="s">
        <v>535</v>
      </c>
    </row>
    <row r="92" spans="1:17" x14ac:dyDescent="0.25">
      <c r="H92" s="50">
        <f>SUM(H88:H91)</f>
        <v>949.83</v>
      </c>
      <c r="L92" s="50"/>
      <c r="O92" s="50"/>
    </row>
    <row r="93" spans="1:17" x14ac:dyDescent="0.25">
      <c r="B93" s="259" t="s">
        <v>552</v>
      </c>
      <c r="H93" s="50"/>
      <c r="L93" s="50"/>
      <c r="O93" s="50"/>
    </row>
    <row r="94" spans="1:17" x14ac:dyDescent="0.25">
      <c r="E94" s="10" t="s">
        <v>374</v>
      </c>
      <c r="F94" s="85" t="s">
        <v>375</v>
      </c>
      <c r="G94" s="85" t="s">
        <v>379</v>
      </c>
      <c r="H94" s="221" t="s">
        <v>383</v>
      </c>
      <c r="I94" s="85" t="s">
        <v>374</v>
      </c>
      <c r="J94" s="258" t="s">
        <v>535</v>
      </c>
    </row>
    <row r="95" spans="1:17" x14ac:dyDescent="0.25">
      <c r="B95" s="85">
        <v>7046</v>
      </c>
      <c r="C95" s="85"/>
      <c r="D95" s="222" t="s">
        <v>536</v>
      </c>
      <c r="E95" s="123">
        <v>6.11</v>
      </c>
      <c r="F95" s="85">
        <v>0.4</v>
      </c>
      <c r="G95" s="123">
        <f>E95*F95</f>
        <v>2.4440000000000004</v>
      </c>
      <c r="H95" s="223">
        <v>1</v>
      </c>
      <c r="I95" s="123">
        <f>G95*H95</f>
        <v>2.4440000000000004</v>
      </c>
      <c r="J95" s="123">
        <f>I95*1.7028</f>
        <v>4.1616432000000012</v>
      </c>
    </row>
    <row r="96" spans="1:17" x14ac:dyDescent="0.25">
      <c r="B96" s="85">
        <v>9046</v>
      </c>
      <c r="C96" s="85"/>
      <c r="D96" s="85" t="s">
        <v>537</v>
      </c>
      <c r="E96" s="123">
        <v>6.11</v>
      </c>
      <c r="F96" s="85">
        <v>0.5</v>
      </c>
      <c r="G96" s="123">
        <f>E96*F96</f>
        <v>3.0550000000000002</v>
      </c>
      <c r="H96" s="223">
        <v>1</v>
      </c>
      <c r="I96" s="123">
        <f>G96*H96</f>
        <v>3.0550000000000002</v>
      </c>
      <c r="J96" s="123">
        <f>I96*1.7028</f>
        <v>5.2020540000000004</v>
      </c>
    </row>
    <row r="97" spans="2:11" x14ac:dyDescent="0.25">
      <c r="B97" s="85">
        <v>152021</v>
      </c>
      <c r="C97" s="85"/>
      <c r="D97" s="85" t="s">
        <v>178</v>
      </c>
      <c r="E97" s="123">
        <v>6.11</v>
      </c>
      <c r="F97" s="85">
        <v>1.8</v>
      </c>
      <c r="G97" s="123">
        <f t="shared" ref="G97:G102" si="14">E97*F97</f>
        <v>10.998000000000001</v>
      </c>
      <c r="H97" s="223">
        <v>1</v>
      </c>
      <c r="I97" s="123">
        <f t="shared" ref="I97:I102" si="15">G97*H97</f>
        <v>10.998000000000001</v>
      </c>
      <c r="J97" s="123">
        <f t="shared" ref="J97:J102" si="16">I97*1.7028</f>
        <v>18.727394400000001</v>
      </c>
    </row>
    <row r="98" spans="2:11" x14ac:dyDescent="0.25">
      <c r="B98" s="85">
        <v>152026</v>
      </c>
      <c r="C98" s="85"/>
      <c r="D98" s="85" t="s">
        <v>538</v>
      </c>
      <c r="E98" s="123">
        <v>6.11</v>
      </c>
      <c r="F98" s="85">
        <v>0.6</v>
      </c>
      <c r="G98" s="123">
        <f t="shared" si="14"/>
        <v>3.6659999999999999</v>
      </c>
      <c r="H98" s="223">
        <v>1</v>
      </c>
      <c r="I98" s="123">
        <f t="shared" si="15"/>
        <v>3.6659999999999999</v>
      </c>
      <c r="J98" s="123">
        <f t="shared" si="16"/>
        <v>6.2424648000000005</v>
      </c>
    </row>
    <row r="99" spans="2:11" x14ac:dyDescent="0.25">
      <c r="B99" s="85">
        <v>9016</v>
      </c>
      <c r="C99" s="85"/>
      <c r="D99" s="85" t="s">
        <v>539</v>
      </c>
      <c r="E99" s="123">
        <v>7.8</v>
      </c>
      <c r="F99" s="85">
        <v>0.45</v>
      </c>
      <c r="G99" s="123">
        <f t="shared" si="14"/>
        <v>3.51</v>
      </c>
      <c r="H99" s="223">
        <v>1</v>
      </c>
      <c r="I99" s="123">
        <f t="shared" si="15"/>
        <v>3.51</v>
      </c>
      <c r="J99" s="123">
        <f t="shared" si="16"/>
        <v>5.9768280000000003</v>
      </c>
    </row>
    <row r="100" spans="2:11" x14ac:dyDescent="0.25">
      <c r="B100" s="85">
        <v>9017</v>
      </c>
      <c r="C100" s="85"/>
      <c r="D100" s="85" t="s">
        <v>539</v>
      </c>
      <c r="E100" s="123">
        <v>7.8</v>
      </c>
      <c r="F100" s="85">
        <v>0.45</v>
      </c>
      <c r="G100" s="123">
        <f t="shared" si="14"/>
        <v>3.51</v>
      </c>
      <c r="H100" s="223">
        <v>1</v>
      </c>
      <c r="I100" s="123">
        <f t="shared" si="15"/>
        <v>3.51</v>
      </c>
      <c r="J100" s="123">
        <f t="shared" si="16"/>
        <v>5.9768280000000003</v>
      </c>
      <c r="K100" s="252">
        <f>SUM(J99:J100)</f>
        <v>11.953656000000001</v>
      </c>
    </row>
    <row r="101" spans="2:11" x14ac:dyDescent="0.25">
      <c r="B101" s="85">
        <v>181401</v>
      </c>
      <c r="C101" s="85"/>
      <c r="D101" s="85" t="s">
        <v>541</v>
      </c>
      <c r="E101" s="123">
        <v>7.8</v>
      </c>
      <c r="F101" s="85">
        <v>1.1000000000000001</v>
      </c>
      <c r="G101" s="123">
        <f t="shared" si="14"/>
        <v>8.58</v>
      </c>
      <c r="H101" s="223">
        <v>1</v>
      </c>
      <c r="I101" s="123">
        <f t="shared" si="15"/>
        <v>8.58</v>
      </c>
      <c r="J101" s="123">
        <f t="shared" si="16"/>
        <v>14.610024000000001</v>
      </c>
    </row>
    <row r="102" spans="2:11" x14ac:dyDescent="0.25">
      <c r="B102" s="85">
        <v>181401</v>
      </c>
      <c r="C102" s="85"/>
      <c r="D102" s="85" t="s">
        <v>540</v>
      </c>
      <c r="E102" s="123">
        <v>5.92</v>
      </c>
      <c r="F102" s="85">
        <v>1.1000000000000001</v>
      </c>
      <c r="G102" s="123">
        <f t="shared" si="14"/>
        <v>6.5120000000000005</v>
      </c>
      <c r="H102" s="223">
        <v>1</v>
      </c>
      <c r="I102" s="123">
        <f t="shared" si="15"/>
        <v>6.5120000000000005</v>
      </c>
      <c r="J102" s="123">
        <f t="shared" si="16"/>
        <v>11.088633600000001</v>
      </c>
      <c r="K102" s="252">
        <f>SUM(J101:J102)</f>
        <v>25.698657600000004</v>
      </c>
    </row>
    <row r="103" spans="2:11" x14ac:dyDescent="0.25">
      <c r="B103" s="85"/>
      <c r="C103" s="85"/>
      <c r="D103" s="85"/>
      <c r="E103" s="85"/>
      <c r="F103" s="85"/>
      <c r="G103" s="85"/>
      <c r="H103" s="85"/>
      <c r="I103" s="85"/>
      <c r="J103" s="85"/>
    </row>
    <row r="104" spans="2:11" x14ac:dyDescent="0.25">
      <c r="B104" s="85"/>
      <c r="C104" s="85"/>
      <c r="D104" s="85"/>
      <c r="E104" s="85"/>
      <c r="F104" s="85"/>
      <c r="G104" s="85"/>
      <c r="H104" s="85"/>
      <c r="I104" s="85"/>
      <c r="J104" s="85"/>
    </row>
  </sheetData>
  <mergeCells count="21">
    <mergeCell ref="G21:J21"/>
    <mergeCell ref="K21:N21"/>
    <mergeCell ref="O21:O22"/>
    <mergeCell ref="B22:C22"/>
    <mergeCell ref="A86:A91"/>
    <mergeCell ref="A22:A26"/>
    <mergeCell ref="A30:A32"/>
    <mergeCell ref="G29:J29"/>
    <mergeCell ref="K29:N29"/>
    <mergeCell ref="O29:O30"/>
    <mergeCell ref="B30:C30"/>
    <mergeCell ref="G86:J86"/>
    <mergeCell ref="K86:N86"/>
    <mergeCell ref="O86:O87"/>
    <mergeCell ref="B87:C87"/>
    <mergeCell ref="A2:A9"/>
    <mergeCell ref="A11:A18"/>
    <mergeCell ref="A34:A40"/>
    <mergeCell ref="A63:A71"/>
    <mergeCell ref="A73:A84"/>
    <mergeCell ref="A42:A6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"/>
  <sheetViews>
    <sheetView workbookViewId="0">
      <selection activeCell="H17" sqref="H17"/>
    </sheetView>
  </sheetViews>
  <sheetFormatPr defaultRowHeight="15" x14ac:dyDescent="0.25"/>
  <cols>
    <col min="1" max="1" width="3.28515625" customWidth="1"/>
    <col min="2" max="2" width="11.28515625" customWidth="1"/>
    <col min="3" max="3" width="6.28515625" customWidth="1"/>
    <col min="4" max="4" width="37.85546875" customWidth="1"/>
    <col min="5" max="5" width="10.5703125" bestFit="1" customWidth="1"/>
    <col min="7" max="7" width="13" customWidth="1"/>
    <col min="8" max="8" width="11.140625" customWidth="1"/>
    <col min="9" max="9" width="14.7109375" customWidth="1"/>
  </cols>
  <sheetData>
    <row r="2" spans="1:12" x14ac:dyDescent="0.25">
      <c r="A2" s="359" t="s">
        <v>336</v>
      </c>
      <c r="B2" s="85"/>
      <c r="C2" s="124" t="s">
        <v>500</v>
      </c>
      <c r="D2" s="124" t="s">
        <v>581</v>
      </c>
      <c r="E2" s="10" t="s">
        <v>374</v>
      </c>
      <c r="F2" s="85" t="s">
        <v>375</v>
      </c>
      <c r="G2" s="85" t="s">
        <v>379</v>
      </c>
      <c r="H2" s="221" t="s">
        <v>383</v>
      </c>
      <c r="I2" s="85" t="s">
        <v>374</v>
      </c>
      <c r="L2" s="50"/>
    </row>
    <row r="3" spans="1:12" x14ac:dyDescent="0.25">
      <c r="A3" s="360"/>
      <c r="B3" s="85" t="s">
        <v>579</v>
      </c>
      <c r="C3" s="244" t="s">
        <v>39</v>
      </c>
      <c r="D3" s="222" t="s">
        <v>580</v>
      </c>
      <c r="E3" s="123"/>
      <c r="F3" s="85"/>
      <c r="G3" s="123">
        <v>40.049999999999997</v>
      </c>
      <c r="H3" s="223">
        <v>5</v>
      </c>
      <c r="I3" s="123">
        <f>G3*H3</f>
        <v>200.25</v>
      </c>
      <c r="L3" s="50"/>
    </row>
    <row r="4" spans="1:12" x14ac:dyDescent="0.25">
      <c r="A4" s="360"/>
      <c r="B4" s="85">
        <v>4546</v>
      </c>
      <c r="C4" s="244" t="s">
        <v>39</v>
      </c>
      <c r="D4" s="222" t="s">
        <v>582</v>
      </c>
      <c r="E4" s="123">
        <v>4.8</v>
      </c>
      <c r="F4" s="85">
        <v>3</v>
      </c>
      <c r="G4" s="123">
        <f>E4*F4</f>
        <v>14.399999999999999</v>
      </c>
      <c r="H4" s="223">
        <v>8</v>
      </c>
      <c r="I4" s="123">
        <f>G4*H4</f>
        <v>115.19999999999999</v>
      </c>
      <c r="L4" s="50"/>
    </row>
    <row r="5" spans="1:12" x14ac:dyDescent="0.25">
      <c r="A5" s="360"/>
      <c r="B5" s="85">
        <v>4590</v>
      </c>
      <c r="C5" s="244" t="s">
        <v>39</v>
      </c>
      <c r="D5" s="222" t="s">
        <v>583</v>
      </c>
      <c r="E5" s="123">
        <v>37.18</v>
      </c>
      <c r="F5" s="85">
        <v>1</v>
      </c>
      <c r="G5" s="123">
        <f>E5*F5</f>
        <v>37.18</v>
      </c>
      <c r="H5" s="223">
        <v>2</v>
      </c>
      <c r="I5" s="123">
        <f>G5*H5</f>
        <v>74.36</v>
      </c>
      <c r="L5" s="50"/>
    </row>
    <row r="6" spans="1:12" x14ac:dyDescent="0.25">
      <c r="A6" s="360"/>
      <c r="B6" s="85">
        <v>4591</v>
      </c>
      <c r="C6" s="244" t="s">
        <v>39</v>
      </c>
      <c r="D6" s="222" t="s">
        <v>584</v>
      </c>
      <c r="E6" s="123">
        <v>19.559999999999999</v>
      </c>
      <c r="F6" s="85">
        <v>1</v>
      </c>
      <c r="G6" s="123">
        <f>E6*F6</f>
        <v>19.559999999999999</v>
      </c>
      <c r="H6" s="223">
        <v>2</v>
      </c>
      <c r="I6" s="123">
        <f>G6*H6</f>
        <v>39.119999999999997</v>
      </c>
      <c r="L6" s="50"/>
    </row>
    <row r="7" spans="1:12" x14ac:dyDescent="0.25">
      <c r="I7" s="210">
        <f>SUM(I3:I6)</f>
        <v>428.93</v>
      </c>
    </row>
  </sheetData>
  <mergeCells count="1">
    <mergeCell ref="A2:A6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D16" sqref="D16"/>
    </sheetView>
  </sheetViews>
  <sheetFormatPr defaultRowHeight="15" x14ac:dyDescent="0.25"/>
  <cols>
    <col min="1" max="1" width="3.85546875" customWidth="1"/>
    <col min="2" max="2" width="10.28515625" customWidth="1"/>
    <col min="3" max="3" width="6.42578125" customWidth="1"/>
    <col min="4" max="4" width="41.28515625" customWidth="1"/>
    <col min="5" max="5" width="11.140625" customWidth="1"/>
    <col min="7" max="7" width="11.42578125" customWidth="1"/>
    <col min="9" max="10" width="11.5703125" customWidth="1"/>
    <col min="12" max="12" width="11.140625" customWidth="1"/>
  </cols>
  <sheetData>
    <row r="1" spans="1:16" x14ac:dyDescent="0.25">
      <c r="M1" s="270"/>
      <c r="N1" s="270"/>
      <c r="O1" s="270"/>
      <c r="P1" s="86"/>
    </row>
    <row r="2" spans="1:16" x14ac:dyDescent="0.25">
      <c r="A2" s="351" t="s">
        <v>336</v>
      </c>
      <c r="B2" s="85">
        <v>101503</v>
      </c>
      <c r="C2" s="124" t="s">
        <v>467</v>
      </c>
      <c r="D2" s="124" t="s">
        <v>515</v>
      </c>
      <c r="E2" s="10" t="s">
        <v>374</v>
      </c>
      <c r="F2" s="85" t="s">
        <v>375</v>
      </c>
      <c r="G2" s="85" t="s">
        <v>379</v>
      </c>
      <c r="H2" s="221" t="s">
        <v>383</v>
      </c>
      <c r="I2" s="85" t="s">
        <v>374</v>
      </c>
      <c r="L2" s="50"/>
      <c r="M2" s="270"/>
      <c r="N2" s="270"/>
      <c r="O2" s="270"/>
      <c r="P2" s="86"/>
    </row>
    <row r="3" spans="1:16" ht="20.25" customHeight="1" x14ac:dyDescent="0.25">
      <c r="A3" s="352"/>
      <c r="B3" s="85">
        <v>2524</v>
      </c>
      <c r="C3" s="244" t="s">
        <v>39</v>
      </c>
      <c r="D3" s="222" t="s">
        <v>517</v>
      </c>
      <c r="E3" s="123">
        <v>0.45</v>
      </c>
      <c r="F3" s="85">
        <v>3</v>
      </c>
      <c r="G3" s="123">
        <f>E3*F3</f>
        <v>1.35</v>
      </c>
      <c r="H3" s="223">
        <v>1.03</v>
      </c>
      <c r="I3" s="123">
        <f>G3*H3</f>
        <v>1.3905000000000001</v>
      </c>
      <c r="L3" s="50"/>
      <c r="M3" s="270"/>
      <c r="N3" s="270"/>
      <c r="O3" s="270"/>
      <c r="P3" s="86"/>
    </row>
    <row r="4" spans="1:16" ht="16.5" customHeight="1" x14ac:dyDescent="0.25">
      <c r="A4" s="352"/>
      <c r="B4" s="85">
        <v>3522</v>
      </c>
      <c r="C4" s="244" t="s">
        <v>39</v>
      </c>
      <c r="D4" s="222" t="s">
        <v>376</v>
      </c>
      <c r="E4" s="123">
        <v>2</v>
      </c>
      <c r="F4" s="85">
        <v>2.5000000000000001E-2</v>
      </c>
      <c r="G4" s="123">
        <f>E4*F4</f>
        <v>0.05</v>
      </c>
      <c r="H4" s="223">
        <v>1.03</v>
      </c>
      <c r="I4" s="123">
        <f>G4*H4</f>
        <v>5.1500000000000004E-2</v>
      </c>
      <c r="L4" s="50"/>
      <c r="M4" s="270"/>
      <c r="N4" s="270"/>
      <c r="O4" s="270"/>
      <c r="P4" s="86"/>
    </row>
    <row r="5" spans="1:16" ht="16.5" customHeight="1" x14ac:dyDescent="0.25">
      <c r="A5" s="352"/>
      <c r="B5" s="85">
        <v>3527</v>
      </c>
      <c r="C5" s="244" t="s">
        <v>39</v>
      </c>
      <c r="D5" s="222" t="s">
        <v>377</v>
      </c>
      <c r="E5" s="123">
        <v>2.42</v>
      </c>
      <c r="F5" s="85">
        <v>0.25</v>
      </c>
      <c r="G5" s="123">
        <f>E5*F5</f>
        <v>0.60499999999999998</v>
      </c>
      <c r="H5" s="223">
        <v>1.03</v>
      </c>
      <c r="I5" s="123">
        <f>G5*H5</f>
        <v>0.62314999999999998</v>
      </c>
      <c r="L5" s="50"/>
      <c r="M5" s="270"/>
      <c r="N5" s="270"/>
      <c r="O5" s="270"/>
      <c r="P5" s="86"/>
    </row>
    <row r="6" spans="1:16" x14ac:dyDescent="0.25">
      <c r="A6" s="352"/>
      <c r="B6" s="85"/>
      <c r="C6" s="85"/>
      <c r="D6" s="224" t="s">
        <v>380</v>
      </c>
      <c r="E6" s="123"/>
      <c r="F6" s="85"/>
      <c r="G6" s="123">
        <f>SUM(G3:G5)</f>
        <v>2.0049999999999999</v>
      </c>
      <c r="H6" s="223"/>
      <c r="I6" s="250">
        <f>SUM(I3:I5)</f>
        <v>2.06515</v>
      </c>
      <c r="L6" s="50"/>
      <c r="M6" s="270"/>
      <c r="N6" s="270"/>
      <c r="O6" s="270"/>
      <c r="P6" s="86"/>
    </row>
    <row r="7" spans="1:16" ht="16.5" customHeight="1" x14ac:dyDescent="0.25">
      <c r="A7" s="352"/>
      <c r="B7" s="85">
        <v>9001</v>
      </c>
      <c r="C7" s="244" t="s">
        <v>39</v>
      </c>
      <c r="D7" s="222" t="s">
        <v>378</v>
      </c>
      <c r="E7" s="123">
        <v>7.55</v>
      </c>
      <c r="F7" s="85">
        <v>2.5</v>
      </c>
      <c r="G7" s="123">
        <f>E7*F7</f>
        <v>18.875</v>
      </c>
      <c r="H7" s="223">
        <v>1.03</v>
      </c>
      <c r="I7" s="123">
        <f t="shared" ref="I7:I8" si="0">G7*H7</f>
        <v>19.44125</v>
      </c>
      <c r="L7" s="50"/>
      <c r="M7" s="270"/>
      <c r="N7" s="270"/>
      <c r="O7" s="270"/>
      <c r="P7" s="86"/>
    </row>
    <row r="8" spans="1:16" ht="15.75" thickBot="1" x14ac:dyDescent="0.3">
      <c r="A8" s="352"/>
      <c r="B8" s="85">
        <v>9046</v>
      </c>
      <c r="C8" s="244" t="s">
        <v>39</v>
      </c>
      <c r="D8" s="222" t="s">
        <v>324</v>
      </c>
      <c r="E8" s="123">
        <v>6.11</v>
      </c>
      <c r="F8" s="85">
        <v>1</v>
      </c>
      <c r="G8" s="123">
        <f>E8*F8</f>
        <v>6.11</v>
      </c>
      <c r="H8" s="223">
        <v>1.03</v>
      </c>
      <c r="I8" s="123">
        <f t="shared" si="0"/>
        <v>6.2933000000000003</v>
      </c>
      <c r="J8" t="s">
        <v>524</v>
      </c>
      <c r="L8" s="50"/>
      <c r="M8" s="86"/>
      <c r="N8" s="86"/>
      <c r="O8" s="248"/>
      <c r="P8" s="86"/>
    </row>
    <row r="9" spans="1:16" ht="15.75" thickBot="1" x14ac:dyDescent="0.3">
      <c r="A9" s="353"/>
      <c r="B9" s="85"/>
      <c r="C9" s="85"/>
      <c r="D9" s="224" t="s">
        <v>381</v>
      </c>
      <c r="E9" s="123"/>
      <c r="F9" s="85"/>
      <c r="G9" s="123">
        <f>SUM(G7:G8)</f>
        <v>24.984999999999999</v>
      </c>
      <c r="H9" s="221"/>
      <c r="I9" s="251">
        <f>SUM(I7:I8)</f>
        <v>25.734549999999999</v>
      </c>
      <c r="J9" s="252">
        <f>I9*1.7028</f>
        <v>43.820791739999997</v>
      </c>
      <c r="K9" s="225" t="s">
        <v>560</v>
      </c>
      <c r="L9" s="253">
        <f>I6+J9</f>
        <v>45.88594174</v>
      </c>
    </row>
    <row r="10" spans="1:16" x14ac:dyDescent="0.25">
      <c r="A10" s="254"/>
      <c r="B10" s="271"/>
      <c r="C10" s="272"/>
      <c r="D10" s="273"/>
      <c r="E10" s="274"/>
      <c r="F10" s="275"/>
      <c r="G10" s="274"/>
      <c r="H10" s="276"/>
      <c r="I10" s="277"/>
      <c r="J10" s="252"/>
      <c r="K10" s="249"/>
      <c r="L10" s="249"/>
    </row>
    <row r="11" spans="1:16" x14ac:dyDescent="0.25"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</row>
    <row r="12" spans="1:16" x14ac:dyDescent="0.25">
      <c r="A12" s="357" t="s">
        <v>337</v>
      </c>
      <c r="B12" s="164">
        <v>161200</v>
      </c>
      <c r="C12" s="164" t="s">
        <v>39</v>
      </c>
      <c r="D12" s="158" t="s">
        <v>283</v>
      </c>
      <c r="E12" s="38" t="s">
        <v>9</v>
      </c>
      <c r="F12" s="160">
        <v>3</v>
      </c>
      <c r="G12" s="159">
        <v>2.65</v>
      </c>
      <c r="H12" s="22">
        <f t="shared" ref="H12:H27" si="1">TRUNC(G12*F12,2)</f>
        <v>7.95</v>
      </c>
      <c r="I12" s="46">
        <v>0.22670000000000001</v>
      </c>
      <c r="J12" s="22">
        <f t="shared" ref="J12:J27" si="2">TRUNC(H12*(1+I12),2)</f>
        <v>9.75</v>
      </c>
      <c r="K12" s="159">
        <v>3.56</v>
      </c>
      <c r="L12" s="22">
        <f t="shared" ref="L12:L27" si="3">TRUNC(F12*K12,2)</f>
        <v>10.68</v>
      </c>
      <c r="M12" s="46">
        <v>0.22670000000000001</v>
      </c>
      <c r="N12" s="22">
        <f t="shared" ref="N12:N27" si="4">TRUNC(L12*(1+M12),2)</f>
        <v>13.1</v>
      </c>
      <c r="O12" s="131">
        <f t="shared" ref="O12:O27" si="5">N12+J12</f>
        <v>22.85</v>
      </c>
    </row>
    <row r="13" spans="1:16" ht="30" x14ac:dyDescent="0.25">
      <c r="A13" s="357"/>
      <c r="B13" s="164">
        <v>153041</v>
      </c>
      <c r="C13" s="164" t="s">
        <v>39</v>
      </c>
      <c r="D13" s="287" t="s">
        <v>384</v>
      </c>
      <c r="E13" s="10" t="s">
        <v>7</v>
      </c>
      <c r="F13" s="160">
        <v>1</v>
      </c>
      <c r="G13" s="159">
        <v>55.98</v>
      </c>
      <c r="H13" s="22">
        <f t="shared" si="1"/>
        <v>55.98</v>
      </c>
      <c r="I13" s="46">
        <v>0.22670000000000001</v>
      </c>
      <c r="J13" s="22">
        <f t="shared" si="2"/>
        <v>68.67</v>
      </c>
      <c r="K13" s="159">
        <v>16.62</v>
      </c>
      <c r="L13" s="22">
        <f t="shared" si="3"/>
        <v>16.62</v>
      </c>
      <c r="M13" s="46">
        <v>0.22670000000000001</v>
      </c>
      <c r="N13" s="22">
        <f t="shared" si="4"/>
        <v>20.38</v>
      </c>
      <c r="O13" s="131">
        <f t="shared" si="5"/>
        <v>89.05</v>
      </c>
    </row>
    <row r="14" spans="1:16" x14ac:dyDescent="0.25">
      <c r="A14" s="357"/>
      <c r="B14" s="164">
        <v>161202</v>
      </c>
      <c r="C14" s="164" t="s">
        <v>39</v>
      </c>
      <c r="D14" s="158" t="s">
        <v>284</v>
      </c>
      <c r="E14" s="10" t="s">
        <v>7</v>
      </c>
      <c r="F14" s="160">
        <v>1</v>
      </c>
      <c r="G14" s="159">
        <v>1.1000000000000001</v>
      </c>
      <c r="H14" s="22">
        <f t="shared" si="1"/>
        <v>1.1000000000000001</v>
      </c>
      <c r="I14" s="46">
        <v>0.22670000000000001</v>
      </c>
      <c r="J14" s="22">
        <f t="shared" si="2"/>
        <v>1.34</v>
      </c>
      <c r="K14" s="159">
        <v>4.75</v>
      </c>
      <c r="L14" s="22">
        <f t="shared" si="3"/>
        <v>4.75</v>
      </c>
      <c r="M14" s="46">
        <v>0.22670000000000001</v>
      </c>
      <c r="N14" s="22">
        <f t="shared" si="4"/>
        <v>5.82</v>
      </c>
      <c r="O14" s="131">
        <f t="shared" si="5"/>
        <v>7.16</v>
      </c>
    </row>
    <row r="15" spans="1:16" x14ac:dyDescent="0.25">
      <c r="A15" s="357"/>
      <c r="B15" s="164">
        <v>9161207</v>
      </c>
      <c r="C15" s="164" t="s">
        <v>39</v>
      </c>
      <c r="D15" s="158" t="s">
        <v>285</v>
      </c>
      <c r="E15" s="164" t="s">
        <v>7</v>
      </c>
      <c r="F15" s="160">
        <v>1</v>
      </c>
      <c r="G15" s="159">
        <v>5.45</v>
      </c>
      <c r="H15" s="43">
        <f t="shared" si="1"/>
        <v>5.45</v>
      </c>
      <c r="I15" s="199">
        <v>0.22670000000000001</v>
      </c>
      <c r="J15" s="43">
        <f t="shared" si="2"/>
        <v>6.68</v>
      </c>
      <c r="K15" s="159">
        <v>4.75</v>
      </c>
      <c r="L15" s="43">
        <f t="shared" si="3"/>
        <v>4.75</v>
      </c>
      <c r="M15" s="199">
        <v>0.22670000000000001</v>
      </c>
      <c r="N15" s="43">
        <f t="shared" si="4"/>
        <v>5.82</v>
      </c>
      <c r="O15" s="131">
        <f t="shared" si="5"/>
        <v>12.5</v>
      </c>
    </row>
    <row r="16" spans="1:16" ht="30" x14ac:dyDescent="0.25">
      <c r="A16" s="357"/>
      <c r="B16" s="164">
        <v>9161207</v>
      </c>
      <c r="C16" s="164" t="s">
        <v>39</v>
      </c>
      <c r="D16" s="287" t="s">
        <v>342</v>
      </c>
      <c r="E16" s="10" t="s">
        <v>7</v>
      </c>
      <c r="F16" s="160">
        <v>1</v>
      </c>
      <c r="G16" s="159">
        <v>5.45</v>
      </c>
      <c r="H16" s="22">
        <f t="shared" si="1"/>
        <v>5.45</v>
      </c>
      <c r="I16" s="46">
        <v>0.22670000000000001</v>
      </c>
      <c r="J16" s="22">
        <f t="shared" si="2"/>
        <v>6.68</v>
      </c>
      <c r="K16" s="159">
        <v>4.75</v>
      </c>
      <c r="L16" s="22">
        <f t="shared" si="3"/>
        <v>4.75</v>
      </c>
      <c r="M16" s="46">
        <v>0.22670000000000001</v>
      </c>
      <c r="N16" s="22">
        <f t="shared" si="4"/>
        <v>5.82</v>
      </c>
      <c r="O16" s="131">
        <f t="shared" si="5"/>
        <v>12.5</v>
      </c>
    </row>
    <row r="17" spans="1:15" x14ac:dyDescent="0.25">
      <c r="A17" s="357"/>
      <c r="B17" s="164">
        <v>164200</v>
      </c>
      <c r="C17" s="164" t="s">
        <v>39</v>
      </c>
      <c r="D17" s="158" t="s">
        <v>286</v>
      </c>
      <c r="E17" s="38" t="s">
        <v>9</v>
      </c>
      <c r="F17" s="160">
        <v>3</v>
      </c>
      <c r="G17" s="159">
        <v>3.53</v>
      </c>
      <c r="H17" s="22">
        <f t="shared" si="1"/>
        <v>10.59</v>
      </c>
      <c r="I17" s="46">
        <v>0.22670000000000001</v>
      </c>
      <c r="J17" s="22">
        <f t="shared" si="2"/>
        <v>12.99</v>
      </c>
      <c r="K17" s="159">
        <v>8.31</v>
      </c>
      <c r="L17" s="22">
        <f t="shared" si="3"/>
        <v>24.93</v>
      </c>
      <c r="M17" s="46">
        <v>0.22670000000000001</v>
      </c>
      <c r="N17" s="22">
        <f>TRUNC(L17*(1+M17),2)</f>
        <v>30.58</v>
      </c>
      <c r="O17" s="131">
        <f t="shared" si="5"/>
        <v>43.57</v>
      </c>
    </row>
    <row r="18" spans="1:15" x14ac:dyDescent="0.25">
      <c r="A18" s="357"/>
      <c r="B18" s="164">
        <v>153041</v>
      </c>
      <c r="C18" s="164" t="s">
        <v>39</v>
      </c>
      <c r="D18" s="158" t="s">
        <v>570</v>
      </c>
      <c r="E18" s="10" t="s">
        <v>7</v>
      </c>
      <c r="F18" s="160">
        <v>1</v>
      </c>
      <c r="G18" s="159">
        <v>55.98</v>
      </c>
      <c r="H18" s="22">
        <f t="shared" si="1"/>
        <v>55.98</v>
      </c>
      <c r="I18" s="46">
        <v>0.22670000000000001</v>
      </c>
      <c r="J18" s="22">
        <f t="shared" si="2"/>
        <v>68.67</v>
      </c>
      <c r="K18" s="159">
        <v>16.62</v>
      </c>
      <c r="L18" s="22">
        <f t="shared" si="3"/>
        <v>16.62</v>
      </c>
      <c r="M18" s="46">
        <v>0.22670000000000001</v>
      </c>
      <c r="N18" s="22">
        <f>TRUNC(L18*(1+M18),2)</f>
        <v>20.38</v>
      </c>
      <c r="O18" s="131">
        <f t="shared" si="5"/>
        <v>89.05</v>
      </c>
    </row>
    <row r="19" spans="1:15" x14ac:dyDescent="0.25">
      <c r="A19" s="357"/>
      <c r="B19" s="164">
        <v>164205</v>
      </c>
      <c r="C19" s="164" t="s">
        <v>39</v>
      </c>
      <c r="D19" s="158" t="s">
        <v>287</v>
      </c>
      <c r="E19" s="38" t="s">
        <v>9</v>
      </c>
      <c r="F19" s="160">
        <v>3</v>
      </c>
      <c r="G19" s="159">
        <v>10.31</v>
      </c>
      <c r="H19" s="22">
        <f t="shared" si="1"/>
        <v>30.93</v>
      </c>
      <c r="I19" s="46">
        <v>0.22670000000000001</v>
      </c>
      <c r="J19" s="22">
        <f t="shared" si="2"/>
        <v>37.94</v>
      </c>
      <c r="K19" s="159">
        <v>7.13</v>
      </c>
      <c r="L19" s="22">
        <f t="shared" si="3"/>
        <v>21.39</v>
      </c>
      <c r="M19" s="46">
        <v>0.22670000000000001</v>
      </c>
      <c r="N19" s="22">
        <f t="shared" si="4"/>
        <v>26.23</v>
      </c>
      <c r="O19" s="131">
        <f t="shared" si="5"/>
        <v>64.17</v>
      </c>
    </row>
    <row r="20" spans="1:15" x14ac:dyDescent="0.25">
      <c r="A20" s="357"/>
      <c r="B20" s="164" t="s">
        <v>512</v>
      </c>
      <c r="C20" s="164" t="s">
        <v>39</v>
      </c>
      <c r="D20" s="158" t="s">
        <v>511</v>
      </c>
      <c r="E20" s="10" t="s">
        <v>7</v>
      </c>
      <c r="F20" s="160">
        <v>1</v>
      </c>
      <c r="G20" s="159">
        <v>29.35</v>
      </c>
      <c r="H20" s="22">
        <f t="shared" si="1"/>
        <v>29.35</v>
      </c>
      <c r="I20" s="46">
        <v>0.22670000000000001</v>
      </c>
      <c r="J20" s="22">
        <f t="shared" si="2"/>
        <v>36</v>
      </c>
      <c r="K20" s="242">
        <v>11.87</v>
      </c>
      <c r="L20" s="22">
        <f t="shared" si="3"/>
        <v>11.87</v>
      </c>
      <c r="M20" s="46">
        <v>0.22670000000000001</v>
      </c>
      <c r="N20" s="22">
        <f t="shared" si="4"/>
        <v>14.56</v>
      </c>
      <c r="O20" s="131">
        <f t="shared" si="5"/>
        <v>50.56</v>
      </c>
    </row>
    <row r="21" spans="1:15" x14ac:dyDescent="0.25">
      <c r="A21" s="357"/>
      <c r="B21" s="164">
        <v>9160420</v>
      </c>
      <c r="C21" s="164" t="s">
        <v>39</v>
      </c>
      <c r="D21" s="158" t="s">
        <v>289</v>
      </c>
      <c r="E21" s="10" t="s">
        <v>7</v>
      </c>
      <c r="F21" s="160">
        <v>2</v>
      </c>
      <c r="G21" s="159">
        <v>3.21</v>
      </c>
      <c r="H21" s="22">
        <f t="shared" si="1"/>
        <v>6.42</v>
      </c>
      <c r="I21" s="46">
        <v>0.22670000000000001</v>
      </c>
      <c r="J21" s="22">
        <f t="shared" si="2"/>
        <v>7.87</v>
      </c>
      <c r="K21" s="159">
        <v>7.13</v>
      </c>
      <c r="L21" s="22">
        <f t="shared" si="3"/>
        <v>14.26</v>
      </c>
      <c r="M21" s="46">
        <v>0.22670000000000001</v>
      </c>
      <c r="N21" s="22">
        <f t="shared" si="4"/>
        <v>17.489999999999998</v>
      </c>
      <c r="O21" s="131">
        <f t="shared" si="5"/>
        <v>25.36</v>
      </c>
    </row>
    <row r="22" spans="1:15" x14ac:dyDescent="0.25">
      <c r="A22" s="357"/>
      <c r="B22" s="164">
        <v>9160410</v>
      </c>
      <c r="C22" s="164" t="s">
        <v>39</v>
      </c>
      <c r="D22" s="158" t="s">
        <v>290</v>
      </c>
      <c r="E22" s="10" t="s">
        <v>7</v>
      </c>
      <c r="F22" s="160">
        <v>2</v>
      </c>
      <c r="G22" s="159">
        <v>2.79</v>
      </c>
      <c r="H22" s="22">
        <f t="shared" si="1"/>
        <v>5.58</v>
      </c>
      <c r="I22" s="46">
        <v>0.22670000000000001</v>
      </c>
      <c r="J22" s="22">
        <f t="shared" si="2"/>
        <v>6.84</v>
      </c>
      <c r="K22" s="159">
        <v>7.13</v>
      </c>
      <c r="L22" s="22">
        <f t="shared" si="3"/>
        <v>14.26</v>
      </c>
      <c r="M22" s="46">
        <v>0.22670000000000001</v>
      </c>
      <c r="N22" s="22">
        <f t="shared" si="4"/>
        <v>17.489999999999998</v>
      </c>
      <c r="O22" s="131">
        <f t="shared" si="5"/>
        <v>24.33</v>
      </c>
    </row>
    <row r="23" spans="1:15" x14ac:dyDescent="0.25">
      <c r="A23" s="357"/>
      <c r="B23" s="164">
        <v>9160420</v>
      </c>
      <c r="C23" s="164" t="s">
        <v>39</v>
      </c>
      <c r="D23" s="158" t="s">
        <v>291</v>
      </c>
      <c r="E23" s="10" t="s">
        <v>7</v>
      </c>
      <c r="F23" s="160">
        <v>1</v>
      </c>
      <c r="G23" s="159">
        <v>3.21</v>
      </c>
      <c r="H23" s="22">
        <f t="shared" si="1"/>
        <v>3.21</v>
      </c>
      <c r="I23" s="46">
        <v>0.22670000000000001</v>
      </c>
      <c r="J23" s="22">
        <f t="shared" si="2"/>
        <v>3.93</v>
      </c>
      <c r="K23" s="159">
        <v>7.13</v>
      </c>
      <c r="L23" s="22">
        <f t="shared" si="3"/>
        <v>7.13</v>
      </c>
      <c r="M23" s="46">
        <v>0.22670000000000001</v>
      </c>
      <c r="N23" s="22">
        <f t="shared" si="4"/>
        <v>8.74</v>
      </c>
      <c r="O23" s="131">
        <f t="shared" si="5"/>
        <v>12.67</v>
      </c>
    </row>
    <row r="24" spans="1:15" x14ac:dyDescent="0.25">
      <c r="A24" s="357"/>
      <c r="B24" s="164" t="s">
        <v>514</v>
      </c>
      <c r="C24" s="164" t="s">
        <v>39</v>
      </c>
      <c r="D24" s="158" t="s">
        <v>513</v>
      </c>
      <c r="E24" s="10" t="s">
        <v>7</v>
      </c>
      <c r="F24" s="160">
        <v>1</v>
      </c>
      <c r="G24" s="159">
        <v>14.71</v>
      </c>
      <c r="H24" s="22">
        <f t="shared" si="1"/>
        <v>14.71</v>
      </c>
      <c r="I24" s="46">
        <v>0.22670000000000001</v>
      </c>
      <c r="J24" s="22">
        <f t="shared" si="2"/>
        <v>18.04</v>
      </c>
      <c r="K24" s="159">
        <v>7.13</v>
      </c>
      <c r="L24" s="22">
        <f t="shared" si="3"/>
        <v>7.13</v>
      </c>
      <c r="M24" s="46">
        <v>0.22670000000000001</v>
      </c>
      <c r="N24" s="22">
        <f t="shared" si="4"/>
        <v>8.74</v>
      </c>
      <c r="O24" s="131">
        <f t="shared" si="5"/>
        <v>26.78</v>
      </c>
    </row>
    <row r="25" spans="1:15" x14ac:dyDescent="0.25">
      <c r="A25" s="357"/>
      <c r="B25" s="164">
        <v>9160402</v>
      </c>
      <c r="C25" s="164" t="s">
        <v>39</v>
      </c>
      <c r="D25" s="158" t="s">
        <v>318</v>
      </c>
      <c r="E25" s="10" t="s">
        <v>7</v>
      </c>
      <c r="F25" s="160">
        <v>1</v>
      </c>
      <c r="G25" s="159">
        <v>6.85</v>
      </c>
      <c r="H25" s="22">
        <f t="shared" si="1"/>
        <v>6.85</v>
      </c>
      <c r="I25" s="46">
        <v>0.22670000000000001</v>
      </c>
      <c r="J25" s="22">
        <f t="shared" si="2"/>
        <v>8.4</v>
      </c>
      <c r="K25" s="159">
        <v>7.13</v>
      </c>
      <c r="L25" s="22">
        <f t="shared" si="3"/>
        <v>7.13</v>
      </c>
      <c r="M25" s="46">
        <v>0.22670000000000001</v>
      </c>
      <c r="N25" s="22">
        <f t="shared" si="4"/>
        <v>8.74</v>
      </c>
      <c r="O25" s="131">
        <f t="shared" si="5"/>
        <v>17.14</v>
      </c>
    </row>
    <row r="26" spans="1:15" x14ac:dyDescent="0.25">
      <c r="A26" s="357"/>
      <c r="B26" s="164">
        <v>9160400</v>
      </c>
      <c r="C26" s="164" t="s">
        <v>39</v>
      </c>
      <c r="D26" s="158" t="s">
        <v>319</v>
      </c>
      <c r="E26" s="10" t="s">
        <v>7</v>
      </c>
      <c r="F26" s="160">
        <v>1</v>
      </c>
      <c r="G26" s="159">
        <v>14.38</v>
      </c>
      <c r="H26" s="22">
        <f t="shared" si="1"/>
        <v>14.38</v>
      </c>
      <c r="I26" s="46">
        <v>0.22670000000000001</v>
      </c>
      <c r="J26" s="22">
        <f t="shared" si="2"/>
        <v>17.63</v>
      </c>
      <c r="K26" s="159">
        <v>7.13</v>
      </c>
      <c r="L26" s="22">
        <f t="shared" si="3"/>
        <v>7.13</v>
      </c>
      <c r="M26" s="46">
        <v>0.22670000000000001</v>
      </c>
      <c r="N26" s="22">
        <f t="shared" si="4"/>
        <v>8.74</v>
      </c>
      <c r="O26" s="131">
        <f t="shared" si="5"/>
        <v>26.369999999999997</v>
      </c>
    </row>
    <row r="27" spans="1:15" x14ac:dyDescent="0.25">
      <c r="A27" s="357"/>
      <c r="B27" s="164">
        <v>9160400</v>
      </c>
      <c r="C27" s="164" t="s">
        <v>39</v>
      </c>
      <c r="D27" s="158" t="s">
        <v>320</v>
      </c>
      <c r="E27" s="10" t="s">
        <v>7</v>
      </c>
      <c r="F27" s="160">
        <v>1</v>
      </c>
      <c r="G27" s="159">
        <v>12.93</v>
      </c>
      <c r="H27" s="22">
        <f t="shared" si="1"/>
        <v>12.93</v>
      </c>
      <c r="I27" s="46">
        <v>0.22670000000000001</v>
      </c>
      <c r="J27" s="22">
        <f t="shared" si="2"/>
        <v>15.86</v>
      </c>
      <c r="K27" s="159">
        <v>7.13</v>
      </c>
      <c r="L27" s="22">
        <f t="shared" si="3"/>
        <v>7.13</v>
      </c>
      <c r="M27" s="46">
        <v>0.22670000000000001</v>
      </c>
      <c r="N27" s="22">
        <f t="shared" si="4"/>
        <v>8.74</v>
      </c>
      <c r="O27" s="131">
        <f t="shared" si="5"/>
        <v>24.6</v>
      </c>
    </row>
    <row r="28" spans="1:15" x14ac:dyDescent="0.25">
      <c r="H28" s="261">
        <f>SUM(H12:H27)</f>
        <v>266.86</v>
      </c>
      <c r="J28" s="50"/>
      <c r="L28" s="261">
        <f>SUM(L12:L27)</f>
        <v>180.52999999999997</v>
      </c>
      <c r="N28" s="50"/>
      <c r="O28" s="278">
        <f>SUM(O12:O27)</f>
        <v>548.66000000000008</v>
      </c>
    </row>
  </sheetData>
  <mergeCells count="2">
    <mergeCell ref="A12:A27"/>
    <mergeCell ref="A2:A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ORÇAMENTO</vt:lpstr>
      <vt:lpstr>CRONOG</vt:lpstr>
      <vt:lpstr> COTAÇÃO </vt:lpstr>
      <vt:lpstr>BDI</vt:lpstr>
      <vt:lpstr>ENCARGOS SOCIAIS</vt:lpstr>
      <vt:lpstr>COMP SANIT</vt:lpstr>
      <vt:lpstr>COMP CAFE</vt:lpstr>
      <vt:lpstr>COMP SONORIZAÇÃO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Hélio Maltz</dc:creator>
  <cp:lastModifiedBy>Jaderson Alan Markus Borgelt</cp:lastModifiedBy>
  <cp:lastPrinted>2019-10-04T12:11:59Z</cp:lastPrinted>
  <dcterms:created xsi:type="dcterms:W3CDTF">2019-05-29T12:19:46Z</dcterms:created>
  <dcterms:modified xsi:type="dcterms:W3CDTF">2019-11-21T17:57:35Z</dcterms:modified>
</cp:coreProperties>
</file>