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nea\Desktop\"/>
    </mc:Choice>
  </mc:AlternateContent>
  <bookViews>
    <workbookView xWindow="-120" yWindow="-120" windowWidth="38640" windowHeight="21240"/>
  </bookViews>
  <sheets>
    <sheet name="Orçamento da Administração " sheetId="1" r:id="rId1"/>
    <sheet name="CRONOGRAMA" sheetId="4" r:id="rId2"/>
    <sheet name="BDI" sheetId="6" r:id="rId3"/>
    <sheet name="COTAÇÕES" sheetId="3" r:id="rId4"/>
    <sheet name="COMPOSIÇÕES" sheetId="9" r:id="rId5"/>
  </sheets>
  <definedNames>
    <definedName name="_01_09_96">#REF!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_xlnm.Print_Area" localSheetId="0">'Orçamento da Administração '!$A$1:$O$55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G23" i="1"/>
  <c r="G41" i="1"/>
  <c r="G40" i="1"/>
  <c r="G39" i="1"/>
  <c r="G38" i="1"/>
  <c r="K28" i="1"/>
  <c r="G28" i="1"/>
  <c r="G22" i="9"/>
  <c r="G21" i="9"/>
  <c r="G20" i="9"/>
  <c r="G27" i="1"/>
  <c r="G14" i="9"/>
  <c r="G13" i="9"/>
  <c r="G12" i="9"/>
  <c r="K26" i="1"/>
  <c r="G26" i="1"/>
  <c r="G6" i="9"/>
  <c r="G5" i="9"/>
  <c r="C25" i="3"/>
  <c r="C19" i="3"/>
  <c r="F14" i="3"/>
  <c r="D14" i="3"/>
  <c r="F11" i="3"/>
  <c r="D11" i="3"/>
  <c r="F10" i="3"/>
  <c r="D10" i="3"/>
  <c r="D13" i="3"/>
  <c r="F12" i="3"/>
  <c r="D12" i="3"/>
  <c r="J46" i="1"/>
  <c r="J45" i="1"/>
  <c r="J44" i="1"/>
  <c r="J35" i="1"/>
  <c r="J34" i="1"/>
  <c r="J33" i="1"/>
  <c r="J32" i="1"/>
  <c r="J31" i="1"/>
  <c r="J22" i="1"/>
  <c r="J19" i="1"/>
  <c r="J18" i="1"/>
  <c r="J15" i="1"/>
  <c r="J12" i="1"/>
  <c r="J11" i="1"/>
  <c r="J10" i="1"/>
  <c r="J7" i="1"/>
  <c r="J6" i="1"/>
  <c r="H6" i="1"/>
  <c r="L12" i="1"/>
  <c r="N12" i="1" s="1"/>
  <c r="H12" i="1"/>
  <c r="B12" i="4"/>
  <c r="B11" i="4"/>
  <c r="B10" i="4"/>
  <c r="B9" i="4"/>
  <c r="B8" i="4"/>
  <c r="B7" i="4"/>
  <c r="B6" i="4"/>
  <c r="B5" i="4"/>
  <c r="B4" i="4"/>
  <c r="L45" i="1"/>
  <c r="N45" i="1" s="1"/>
  <c r="L46" i="1"/>
  <c r="N46" i="1" s="1"/>
  <c r="H45" i="1"/>
  <c r="H46" i="1"/>
  <c r="C81" i="3"/>
  <c r="C77" i="3"/>
  <c r="C80" i="3" s="1"/>
  <c r="C66" i="3"/>
  <c r="C65" i="3"/>
  <c r="D61" i="3" s="1"/>
  <c r="C71" i="3"/>
  <c r="C73" i="3"/>
  <c r="D69" i="3" s="1"/>
  <c r="C55" i="3"/>
  <c r="C57" i="3" s="1"/>
  <c r="D53" i="3" s="1"/>
  <c r="L34" i="1"/>
  <c r="N34" i="1" s="1"/>
  <c r="H34" i="1"/>
  <c r="L33" i="1"/>
  <c r="N33" i="1" s="1"/>
  <c r="H33" i="1"/>
  <c r="L32" i="1"/>
  <c r="N32" i="1" s="1"/>
  <c r="H32" i="1"/>
  <c r="L31" i="1"/>
  <c r="N31" i="1" s="1"/>
  <c r="H31" i="1"/>
  <c r="L35" i="1"/>
  <c r="N35" i="1" s="1"/>
  <c r="H35" i="1"/>
  <c r="C58" i="3" l="1"/>
  <c r="O46" i="1"/>
  <c r="O12" i="1"/>
  <c r="O45" i="1"/>
  <c r="D76" i="3"/>
  <c r="E76" i="3"/>
  <c r="E69" i="3"/>
  <c r="E61" i="3"/>
  <c r="E53" i="3"/>
  <c r="O33" i="1"/>
  <c r="O34" i="1"/>
  <c r="O31" i="1"/>
  <c r="O32" i="1"/>
  <c r="O35" i="1"/>
  <c r="H20" i="9"/>
  <c r="J23" i="9"/>
  <c r="H23" i="9"/>
  <c r="J22" i="9"/>
  <c r="H22" i="9"/>
  <c r="J21" i="9"/>
  <c r="H21" i="9"/>
  <c r="J20" i="9"/>
  <c r="H13" i="9"/>
  <c r="J13" i="9"/>
  <c r="J15" i="9"/>
  <c r="H15" i="9"/>
  <c r="J14" i="9"/>
  <c r="H14" i="9"/>
  <c r="J12" i="9"/>
  <c r="H12" i="9"/>
  <c r="J5" i="9"/>
  <c r="J6" i="9"/>
  <c r="J7" i="9"/>
  <c r="H5" i="9"/>
  <c r="H6" i="9"/>
  <c r="H7" i="9"/>
  <c r="C50" i="3"/>
  <c r="C44" i="3"/>
  <c r="C38" i="3"/>
  <c r="C32" i="3"/>
  <c r="C26" i="3"/>
  <c r="C20" i="3"/>
  <c r="F13" i="3"/>
  <c r="D6" i="3"/>
  <c r="D5" i="3"/>
  <c r="D7" i="3" s="1"/>
  <c r="H24" i="9" l="1"/>
  <c r="H16" i="9"/>
  <c r="H8" i="9"/>
  <c r="O36" i="1"/>
  <c r="G10" i="4" s="1"/>
  <c r="J24" i="9"/>
  <c r="J16" i="9"/>
  <c r="J8" i="9"/>
  <c r="L7" i="1" l="1"/>
  <c r="N7" i="1" s="1"/>
  <c r="L28" i="1"/>
  <c r="N28" i="1" s="1"/>
  <c r="L27" i="1"/>
  <c r="N27" i="1" s="1"/>
  <c r="L26" i="1"/>
  <c r="N26" i="1" s="1"/>
  <c r="H7" i="1"/>
  <c r="L44" i="1"/>
  <c r="N44" i="1" s="1"/>
  <c r="H44" i="1"/>
  <c r="L11" i="1"/>
  <c r="N11" i="1" s="1"/>
  <c r="H11" i="1"/>
  <c r="L41" i="1"/>
  <c r="N41" i="1" s="1"/>
  <c r="L40" i="1"/>
  <c r="N40" i="1" s="1"/>
  <c r="L39" i="1"/>
  <c r="N39" i="1" s="1"/>
  <c r="L38" i="1"/>
  <c r="N38" i="1" s="1"/>
  <c r="L23" i="1"/>
  <c r="N23" i="1" s="1"/>
  <c r="L22" i="1"/>
  <c r="N22" i="1" s="1"/>
  <c r="L19" i="1"/>
  <c r="N19" i="1" s="1"/>
  <c r="L18" i="1"/>
  <c r="N18" i="1" s="1"/>
  <c r="L15" i="1"/>
  <c r="N15" i="1" s="1"/>
  <c r="L10" i="1"/>
  <c r="N10" i="1" s="1"/>
  <c r="H41" i="1"/>
  <c r="J41" i="1" s="1"/>
  <c r="H40" i="1"/>
  <c r="J40" i="1" s="1"/>
  <c r="H39" i="1"/>
  <c r="J39" i="1" s="1"/>
  <c r="H38" i="1"/>
  <c r="J38" i="1" s="1"/>
  <c r="H28" i="1"/>
  <c r="J28" i="1" s="1"/>
  <c r="H27" i="1"/>
  <c r="J27" i="1" s="1"/>
  <c r="H26" i="1"/>
  <c r="J26" i="1" s="1"/>
  <c r="H23" i="1"/>
  <c r="J23" i="1" s="1"/>
  <c r="H22" i="1"/>
  <c r="H19" i="1"/>
  <c r="H18" i="1"/>
  <c r="H15" i="1"/>
  <c r="H10" i="1"/>
  <c r="L6" i="1"/>
  <c r="N6" i="1" s="1"/>
  <c r="O26" i="1" l="1"/>
  <c r="O7" i="1"/>
  <c r="O44" i="1"/>
  <c r="O47" i="1" s="1"/>
  <c r="J12" i="4" s="1"/>
  <c r="O11" i="1"/>
  <c r="O41" i="1"/>
  <c r="O39" i="1"/>
  <c r="O19" i="1"/>
  <c r="O40" i="1"/>
  <c r="O22" i="1"/>
  <c r="O38" i="1"/>
  <c r="O15" i="1"/>
  <c r="O18" i="1"/>
  <c r="O20" i="1" s="1"/>
  <c r="F7" i="4" s="1"/>
  <c r="O10" i="1"/>
  <c r="O28" i="1"/>
  <c r="O23" i="1"/>
  <c r="O27" i="1"/>
  <c r="O6" i="1"/>
  <c r="O29" i="1" l="1"/>
  <c r="O24" i="1"/>
  <c r="O8" i="1"/>
  <c r="C4" i="4" s="1"/>
  <c r="K4" i="4" s="1"/>
  <c r="O13" i="1"/>
  <c r="D5" i="4" s="1"/>
  <c r="K5" i="4" s="1"/>
  <c r="O16" i="1"/>
  <c r="O42" i="1"/>
  <c r="K7" i="4"/>
  <c r="K10" i="4"/>
  <c r="H9" i="4" l="1"/>
  <c r="G9" i="4"/>
  <c r="H8" i="4"/>
  <c r="G8" i="4"/>
  <c r="K8" i="4" s="1"/>
  <c r="E6" i="4"/>
  <c r="K6" i="4" s="1"/>
  <c r="J11" i="4"/>
  <c r="J13" i="4" s="1"/>
  <c r="I11" i="4"/>
  <c r="D13" i="4"/>
  <c r="F13" i="4"/>
  <c r="C13" i="4"/>
  <c r="O48" i="1"/>
  <c r="H13" i="4" l="1"/>
  <c r="K9" i="4"/>
  <c r="G13" i="4"/>
  <c r="K11" i="4"/>
  <c r="I13" i="4"/>
  <c r="K12" i="4"/>
  <c r="E13" i="4"/>
  <c r="C15" i="4" s="1"/>
  <c r="G15" i="4" l="1"/>
  <c r="K13" i="4"/>
  <c r="D14" i="4" s="1"/>
  <c r="F14" i="4" l="1"/>
  <c r="I14" i="4"/>
  <c r="H14" i="4"/>
  <c r="C14" i="4"/>
  <c r="E14" i="4"/>
  <c r="G16" i="4"/>
  <c r="J14" i="4"/>
  <c r="G14" i="4"/>
  <c r="C16" i="4"/>
  <c r="K14" i="4" l="1"/>
</calcChain>
</file>

<file path=xl/sharedStrings.xml><?xml version="1.0" encoding="utf-8"?>
<sst xmlns="http://schemas.openxmlformats.org/spreadsheetml/2006/main" count="386" uniqueCount="209">
  <si>
    <t>Item</t>
  </si>
  <si>
    <t>Descrição</t>
  </si>
  <si>
    <t>Unidade</t>
  </si>
  <si>
    <t>Quantidade</t>
  </si>
  <si>
    <t>SERVIÇOS PRELIMINARES</t>
  </si>
  <si>
    <t>1.1</t>
  </si>
  <si>
    <t>m²</t>
  </si>
  <si>
    <t>1.2</t>
  </si>
  <si>
    <t>CAU</t>
  </si>
  <si>
    <t>un</t>
  </si>
  <si>
    <t>m³</t>
  </si>
  <si>
    <t>Sub Total</t>
  </si>
  <si>
    <t>DEMOLIÇÕES E REMOÇÕES</t>
  </si>
  <si>
    <t>2.1</t>
  </si>
  <si>
    <t>2.2</t>
  </si>
  <si>
    <t>PAREDES</t>
  </si>
  <si>
    <t>REVESTIMENTOS</t>
  </si>
  <si>
    <t>4.1</t>
  </si>
  <si>
    <t>4.2</t>
  </si>
  <si>
    <t>5.1</t>
  </si>
  <si>
    <t>FORRO</t>
  </si>
  <si>
    <t>6.1</t>
  </si>
  <si>
    <t>7.1</t>
  </si>
  <si>
    <t>7.2</t>
  </si>
  <si>
    <t>7.3</t>
  </si>
  <si>
    <t>7.4</t>
  </si>
  <si>
    <t>8.1</t>
  </si>
  <si>
    <t>8.2</t>
  </si>
  <si>
    <t>PINTURAS</t>
  </si>
  <si>
    <t>9.1</t>
  </si>
  <si>
    <t>TOTAL CUSTO DA OBRA</t>
  </si>
  <si>
    <t>Material</t>
  </si>
  <si>
    <t>Mão-de-obra</t>
  </si>
  <si>
    <t>BDI%</t>
  </si>
  <si>
    <t>Preço Unitário (R$)</t>
  </si>
  <si>
    <t>Total com BDI (R$)</t>
  </si>
  <si>
    <t>Total Geral (R$)</t>
  </si>
  <si>
    <t>Total (R$)</t>
  </si>
  <si>
    <t>LEGENDA</t>
  </si>
  <si>
    <t>Códigos de Referência (ver legenda)</t>
  </si>
  <si>
    <t>Chapisco CI-AR 1:3 - 7mm Preparo e aplicação</t>
  </si>
  <si>
    <t>Massa Única 15mm- Argamassa Regular CA-AR 1:5+20%CI</t>
  </si>
  <si>
    <t>S</t>
  </si>
  <si>
    <t>MOBILIÁRIO / MARCENARIA</t>
  </si>
  <si>
    <t xml:space="preserve">Aplicação e lixamento de  massa corrida PVA em paredes </t>
  </si>
  <si>
    <t>Aplicação manual com tinta latex acrílica em paredes - 2 demãos</t>
  </si>
  <si>
    <t>M</t>
  </si>
  <si>
    <t>MÉDIA</t>
  </si>
  <si>
    <t>Demolição de forro em gesso</t>
  </si>
  <si>
    <t>Forro modular tipo colméia 62.5X62.5 apoiado em perfil T15 invertido - Instalado</t>
  </si>
  <si>
    <t>C</t>
  </si>
  <si>
    <t>Aplicação manual com tinta latex PVA - cor  branca no forro de gesso - 2 demãos</t>
  </si>
  <si>
    <t>Fornecimento e instalação de Luminária embutida para minidicróica + lâmpada   LED minidicróica 4w</t>
  </si>
  <si>
    <t>Fornecimento e instalação  de luminária embutida para dicróica + lâmpada dicróica 7w</t>
  </si>
  <si>
    <t>Aplicação manual com tinta latex PVA - cor concreto na laje  - 2 demãos</t>
  </si>
  <si>
    <t>Mesa de reuniões</t>
  </si>
  <si>
    <t>Aparador</t>
  </si>
  <si>
    <t>Painel para TV</t>
  </si>
  <si>
    <t>Letreiro</t>
  </si>
  <si>
    <t>8.3</t>
  </si>
  <si>
    <t>8.4</t>
  </si>
  <si>
    <t>OBRA: Reforma do Salão Nobre Dilamar Machado</t>
  </si>
  <si>
    <t>Aplicação de fundo selador PVA em paredes e forro - 1 demão</t>
  </si>
  <si>
    <t>Proteção do piso existente</t>
  </si>
  <si>
    <t>Blight</t>
  </si>
  <si>
    <t>Clarezo Iluminação</t>
  </si>
  <si>
    <t>Leroy Merlin</t>
  </si>
  <si>
    <t>ABC Letras</t>
  </si>
  <si>
    <t xml:space="preserve"> </t>
  </si>
  <si>
    <t>Total</t>
  </si>
  <si>
    <t>Walltech</t>
  </si>
  <si>
    <t>Paredes de divisória de gesso acartonado duplo com isolamento acústico</t>
  </si>
  <si>
    <t>Fornecimento e instalação de Luminária Pendente em LED 1,50x0,50</t>
  </si>
  <si>
    <t>h</t>
  </si>
  <si>
    <t>Cassol</t>
  </si>
  <si>
    <t>CRONOGRAMA FÍSICO-FINANCEIRO</t>
  </si>
  <si>
    <t>DESCRIÇÃO</t>
  </si>
  <si>
    <t>MÊS 01</t>
  </si>
  <si>
    <t>MÊS 02</t>
  </si>
  <si>
    <t>1ª semana</t>
  </si>
  <si>
    <t>2ª semana</t>
  </si>
  <si>
    <t>3ª semana</t>
  </si>
  <si>
    <t>4ª semana</t>
  </si>
  <si>
    <t>Totais</t>
  </si>
  <si>
    <t>Total semana</t>
  </si>
  <si>
    <t>Total mês</t>
  </si>
  <si>
    <t>%</t>
  </si>
  <si>
    <t>Observação: composição de acordo com o Decreto Municipal nº 19.224/2015.</t>
  </si>
  <si>
    <t>(I3 ) - ISSQN</t>
  </si>
  <si>
    <t>(I2 ) - COFINS</t>
  </si>
  <si>
    <t>(I1) - PIS</t>
  </si>
  <si>
    <t>(L) - Lucro</t>
  </si>
  <si>
    <t>(DF) - Despesas Financeiras</t>
  </si>
  <si>
    <t>(R) - Risco</t>
  </si>
  <si>
    <t>(S) + (G) - Seguro e Garantia</t>
  </si>
  <si>
    <t xml:space="preserve">(AC) - Administração Central </t>
  </si>
  <si>
    <t>Parcelas</t>
  </si>
  <si>
    <t>TIPO DE OBRA</t>
  </si>
  <si>
    <t>COMPOSIÇÃO DO BDI</t>
  </si>
  <si>
    <t xml:space="preserve">BDI sem Desoneração
(desconsiderando I4) </t>
  </si>
  <si>
    <t>BDI com Desoneração 
(incluindo I4)</t>
  </si>
  <si>
    <t>(I4 ) - Contribuição
Previdenciária (CPRB)</t>
  </si>
  <si>
    <t>Impostos (I= I1+I2+I3+I4):</t>
  </si>
  <si>
    <r>
      <rPr>
        <b/>
        <sz val="11"/>
        <color theme="1"/>
        <rFont val="Calibri"/>
      </rPr>
      <t xml:space="preserve"> EDIFICAÇÕES</t>
    </r>
    <r>
      <rPr>
        <sz val="11"/>
        <color theme="1"/>
        <rFont val="Calibri"/>
      </rPr>
      <t xml:space="preserve">
residenciais,
comerciais e
mistas e seus
respectivos
serviços de
conservação e
manutenção</t>
    </r>
  </si>
  <si>
    <t>BDI Diferenciado para fornecimento de
materiais e equipamentos</t>
  </si>
  <si>
    <t>BDI para contratação de obras e serviços</t>
  </si>
  <si>
    <t>COMPOSIÇÕES</t>
  </si>
  <si>
    <t>Taxas CREA/CAU - 2022</t>
  </si>
  <si>
    <t>COTAÇÃO DE MERCADO</t>
  </si>
  <si>
    <t>COMPOSIÇÃO</t>
  </si>
  <si>
    <t>COTAÇÕES</t>
  </si>
  <si>
    <t>Protetor de Piso</t>
  </si>
  <si>
    <t>Leroy Merlyn (25 metros)</t>
  </si>
  <si>
    <t>Tumelero (25 metros)</t>
  </si>
  <si>
    <t>Valor por m²</t>
  </si>
  <si>
    <t>Cassol (15 metros)</t>
  </si>
  <si>
    <t>PLANILHA SINAPI 11/2021 - NÃO DESONERADA</t>
  </si>
  <si>
    <t>2.3</t>
  </si>
  <si>
    <t>3.1</t>
  </si>
  <si>
    <t>5.2</t>
  </si>
  <si>
    <t>Forro colmeia</t>
  </si>
  <si>
    <t>Hermann</t>
  </si>
  <si>
    <t>leroymerlin.com.br</t>
  </si>
  <si>
    <t>tumelero.com.br</t>
  </si>
  <si>
    <t>cassol.com.br</t>
  </si>
  <si>
    <t>Material Total</t>
  </si>
  <si>
    <t>Material por m²</t>
  </si>
  <si>
    <t>Mão de Obra Total</t>
  </si>
  <si>
    <t>Mão de Obra por m²</t>
  </si>
  <si>
    <t>Madel</t>
  </si>
  <si>
    <t>Placomaster</t>
  </si>
  <si>
    <t>COMP-01</t>
  </si>
  <si>
    <t>COMP-02</t>
  </si>
  <si>
    <t>COMP-03</t>
  </si>
  <si>
    <t>INSTALAÇÕES ELÉTRICAS</t>
  </si>
  <si>
    <t>vendas@herrmanncomercial.com.br</t>
  </si>
  <si>
    <t>comercial3@madelpoa.com.br</t>
  </si>
  <si>
    <t>rodrigo@placomaster.com.br</t>
  </si>
  <si>
    <t>eder@walltechrs.com.br</t>
  </si>
  <si>
    <t>Luminária Pendente em LED 1,50x0,50</t>
  </si>
  <si>
    <t>C_01</t>
  </si>
  <si>
    <t>C_02</t>
  </si>
  <si>
    <t>C_03</t>
  </si>
  <si>
    <t>Inspire Home</t>
  </si>
  <si>
    <t>inspirehome.com.br</t>
  </si>
  <si>
    <t>blight.com.br</t>
  </si>
  <si>
    <t xml:space="preserve">Forro em gesso convencional </t>
  </si>
  <si>
    <t>C_04</t>
  </si>
  <si>
    <t>Luminária Embutida Mini Dicróica em LED</t>
  </si>
  <si>
    <t>Yamamura</t>
  </si>
  <si>
    <t>yamamura.com.br</t>
  </si>
  <si>
    <t>clarezo.com.br</t>
  </si>
  <si>
    <t>C_05</t>
  </si>
  <si>
    <t>Lâmpada Mini Dicróica em LED</t>
  </si>
  <si>
    <t>Iluminim</t>
  </si>
  <si>
    <t>C_06</t>
  </si>
  <si>
    <t>Luminária Embutida  Dicróica em LED</t>
  </si>
  <si>
    <t>iluminim.com.br</t>
  </si>
  <si>
    <t>C_07</t>
  </si>
  <si>
    <t>Lâmpada  Dicróica em LED</t>
  </si>
  <si>
    <t>Ilumina</t>
  </si>
  <si>
    <t>lojailumina.com.br</t>
  </si>
  <si>
    <t>COMP_01</t>
  </si>
  <si>
    <t>Fornecimento e instalação de luminária pendente</t>
  </si>
  <si>
    <t>Luminária</t>
  </si>
  <si>
    <t>Lâmpada</t>
  </si>
  <si>
    <t>Reator</t>
  </si>
  <si>
    <t>C_08</t>
  </si>
  <si>
    <t>brilia</t>
  </si>
  <si>
    <t>André Iluminação</t>
  </si>
  <si>
    <t>andreiluminacao.com.br</t>
  </si>
  <si>
    <t>brilia.com</t>
  </si>
  <si>
    <t>Eletricista</t>
  </si>
  <si>
    <t>Coeficiente</t>
  </si>
  <si>
    <t>Preço Unit.</t>
  </si>
  <si>
    <t>Mão-de-Obra</t>
  </si>
  <si>
    <t>6.2</t>
  </si>
  <si>
    <t>6.3</t>
  </si>
  <si>
    <t>COMP_02</t>
  </si>
  <si>
    <t>COMP_03</t>
  </si>
  <si>
    <t>7.5</t>
  </si>
  <si>
    <t>C_09</t>
  </si>
  <si>
    <t>C_10</t>
  </si>
  <si>
    <t>C_11</t>
  </si>
  <si>
    <t>C_12</t>
  </si>
  <si>
    <t>Mesa de Reuniões</t>
  </si>
  <si>
    <t>MÉDIA TOTAL</t>
  </si>
  <si>
    <t>MÉDIA SELECIONADOS</t>
  </si>
  <si>
    <t>50% -</t>
  </si>
  <si>
    <t>50% +</t>
  </si>
  <si>
    <t>Painel TV</t>
  </si>
  <si>
    <t>Martim Bianco</t>
  </si>
  <si>
    <t>Montar</t>
  </si>
  <si>
    <t>Tubularte</t>
  </si>
  <si>
    <t>V&amp;L Móveis</t>
  </si>
  <si>
    <t>Bem Brasil</t>
  </si>
  <si>
    <t>Pino</t>
  </si>
  <si>
    <t>Set Julio</t>
  </si>
  <si>
    <t>Limpeza de piso</t>
  </si>
  <si>
    <t>Limpeza de janelas de vidro e alumínio</t>
  </si>
  <si>
    <t>9.2</t>
  </si>
  <si>
    <t>9.3</t>
  </si>
  <si>
    <t xml:space="preserve">Limpeza de forro </t>
  </si>
  <si>
    <t>LIMPEZA FINAL</t>
  </si>
  <si>
    <t>Arq. Fernanda Lazzari Costi</t>
  </si>
  <si>
    <t>CAU A57986-6</t>
  </si>
  <si>
    <t>Carga e descarga de entulho em caminhão basculante</t>
  </si>
  <si>
    <t>Transporte com caminhão basculante</t>
  </si>
  <si>
    <t>m³km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</si>
</sst>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0"/>
      <color theme="1"/>
      <name val="Calibri"/>
    </font>
    <font>
      <b/>
      <sz val="11"/>
      <color theme="1"/>
      <name val="Calibri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538DD5"/>
        <bgColor rgb="FF538DD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0" fontId="0" fillId="0" borderId="1" xfId="2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0" xfId="1" applyFont="1" applyFill="1"/>
    <xf numFmtId="43" fontId="0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43" fontId="0" fillId="5" borderId="1" xfId="1" applyFont="1" applyFill="1" applyBorder="1" applyAlignment="1">
      <alignment horizontal="right" vertical="center"/>
    </xf>
    <xf numFmtId="0" fontId="0" fillId="0" borderId="0" xfId="0" applyBorder="1"/>
    <xf numFmtId="43" fontId="0" fillId="5" borderId="1" xfId="1" applyFont="1" applyFill="1" applyBorder="1" applyAlignment="1">
      <alignment horizontal="center" vertical="center"/>
    </xf>
    <xf numFmtId="0" fontId="5" fillId="0" borderId="0" xfId="3"/>
    <xf numFmtId="0" fontId="0" fillId="0" borderId="0" xfId="0" applyFill="1" applyBorder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10" fontId="0" fillId="2" borderId="1" xfId="2" applyNumberFormat="1" applyFont="1" applyFill="1" applyBorder="1" applyAlignment="1">
      <alignment horizontal="center" vertical="center"/>
    </xf>
    <xf numFmtId="8" fontId="0" fillId="3" borderId="1" xfId="0" applyNumberFormat="1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43" fontId="2" fillId="0" borderId="0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4"/>
    <xf numFmtId="0" fontId="8" fillId="0" borderId="0" xfId="4" applyFont="1"/>
    <xf numFmtId="0" fontId="11" fillId="0" borderId="15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/>
    </xf>
    <xf numFmtId="0" fontId="11" fillId="6" borderId="15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10" fontId="8" fillId="0" borderId="0" xfId="4" applyNumberFormat="1" applyFont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10" fontId="8" fillId="0" borderId="15" xfId="4" applyNumberFormat="1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5" xfId="4" applyFont="1" applyFill="1" applyBorder="1" applyAlignment="1">
      <alignment horizontal="center" vertical="center" wrapText="1"/>
    </xf>
    <xf numFmtId="10" fontId="11" fillId="0" borderId="15" xfId="4" applyNumberFormat="1" applyFont="1" applyFill="1" applyBorder="1" applyAlignment="1">
      <alignment horizontal="center" vertical="center"/>
    </xf>
    <xf numFmtId="0" fontId="12" fillId="8" borderId="18" xfId="4" applyFont="1" applyFill="1" applyBorder="1" applyAlignment="1">
      <alignment horizontal="center" vertical="center" wrapText="1"/>
    </xf>
    <xf numFmtId="10" fontId="12" fillId="8" borderId="18" xfId="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65" fontId="2" fillId="0" borderId="4" xfId="0" applyNumberFormat="1" applyFont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165" fontId="2" fillId="9" borderId="1" xfId="0" applyNumberFormat="1" applyFont="1" applyFill="1" applyBorder="1" applyAlignment="1">
      <alignment vertical="center"/>
    </xf>
    <xf numFmtId="165" fontId="2" fillId="9" borderId="6" xfId="0" applyNumberFormat="1" applyFont="1" applyFill="1" applyBorder="1" applyAlignment="1">
      <alignment vertical="center"/>
    </xf>
    <xf numFmtId="0" fontId="2" fillId="10" borderId="1" xfId="0" applyFon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8" fontId="2" fillId="10" borderId="1" xfId="0" applyNumberFormat="1" applyFont="1" applyFill="1" applyBorder="1" applyAlignment="1">
      <alignment horizontal="right"/>
    </xf>
    <xf numFmtId="8" fontId="2" fillId="10" borderId="1" xfId="0" applyNumberFormat="1" applyFont="1" applyFill="1" applyBorder="1"/>
    <xf numFmtId="8" fontId="2" fillId="0" borderId="0" xfId="0" applyNumberFormat="1" applyFont="1" applyFill="1" applyBorder="1" applyAlignment="1">
      <alignment horizontal="right"/>
    </xf>
    <xf numFmtId="8" fontId="2" fillId="0" borderId="0" xfId="0" applyNumberFormat="1" applyFont="1" applyFill="1" applyBorder="1"/>
    <xf numFmtId="8" fontId="0" fillId="0" borderId="0" xfId="0" applyNumberFormat="1" applyFill="1"/>
    <xf numFmtId="0" fontId="5" fillId="0" borderId="0" xfId="3" applyFill="1"/>
    <xf numFmtId="8" fontId="5" fillId="0" borderId="0" xfId="3" applyNumberFormat="1" applyFill="1"/>
    <xf numFmtId="8" fontId="2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44" fontId="0" fillId="0" borderId="1" xfId="5" applyFont="1" applyBorder="1" applyAlignment="1">
      <alignment horizontal="center" vertical="center"/>
    </xf>
    <xf numFmtId="44" fontId="2" fillId="10" borderId="1" xfId="5" applyFont="1" applyFill="1" applyBorder="1" applyAlignment="1">
      <alignment horizontal="center" vertical="center"/>
    </xf>
    <xf numFmtId="44" fontId="0" fillId="0" borderId="0" xfId="5" applyFont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8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44" fontId="15" fillId="0" borderId="0" xfId="5" applyFont="1" applyAlignment="1">
      <alignment horizontal="center"/>
    </xf>
    <xf numFmtId="0" fontId="16" fillId="0" borderId="1" xfId="0" applyFont="1" applyBorder="1"/>
    <xf numFmtId="8" fontId="16" fillId="3" borderId="1" xfId="0" applyNumberFormat="1" applyFont="1" applyFill="1" applyBorder="1"/>
    <xf numFmtId="0" fontId="2" fillId="4" borderId="1" xfId="0" applyFont="1" applyFill="1" applyBorder="1" applyAlignment="1">
      <alignment horizontal="right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8" fontId="0" fillId="0" borderId="1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4" borderId="3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164" fontId="0" fillId="0" borderId="1" xfId="2" applyNumberFormat="1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44" fontId="2" fillId="4" borderId="1" xfId="5" applyFont="1" applyFill="1" applyBorder="1" applyAlignment="1">
      <alignment horizontal="center" vertical="center"/>
    </xf>
    <xf numFmtId="0" fontId="10" fillId="7" borderId="1" xfId="4" applyFont="1" applyFill="1" applyBorder="1" applyAlignment="1">
      <alignment horizontal="left" vertical="center"/>
    </xf>
    <xf numFmtId="0" fontId="9" fillId="0" borderId="1" xfId="4" applyFont="1" applyBorder="1"/>
    <xf numFmtId="0" fontId="11" fillId="0" borderId="17" xfId="4" applyFont="1" applyBorder="1" applyAlignment="1">
      <alignment horizontal="center" vertical="center"/>
    </xf>
    <xf numFmtId="0" fontId="9" fillId="0" borderId="16" xfId="4" applyFont="1" applyBorder="1"/>
    <xf numFmtId="0" fontId="14" fillId="6" borderId="14" xfId="4" applyFont="1" applyFill="1" applyBorder="1" applyAlignment="1">
      <alignment horizontal="center" vertical="center"/>
    </xf>
    <xf numFmtId="0" fontId="14" fillId="6" borderId="19" xfId="4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top"/>
    </xf>
    <xf numFmtId="0" fontId="2" fillId="10" borderId="2" xfId="0" applyFont="1" applyFill="1" applyBorder="1" applyAlignment="1">
      <alignment horizontal="center" vertical="top"/>
    </xf>
    <xf numFmtId="0" fontId="2" fillId="10" borderId="6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0" fontId="2" fillId="10" borderId="9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</cellXfs>
  <cellStyles count="6">
    <cellStyle name="Hiperlink" xfId="3" builtinId="8"/>
    <cellStyle name="Moeda" xfId="5" builtinId="4"/>
    <cellStyle name="Normal" xfId="0" builtinId="0"/>
    <cellStyle name="Normal 2" xfId="4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eder@walltechrs.com.br" TargetMode="External"/><Relationship Id="rId7" Type="http://schemas.openxmlformats.org/officeDocument/2006/relationships/hyperlink" Target="http://www.iluminim.com.br/" TargetMode="External"/><Relationship Id="rId2" Type="http://schemas.openxmlformats.org/officeDocument/2006/relationships/hyperlink" Target="mailto:rodrigo@placomaster.com.br" TargetMode="External"/><Relationship Id="rId1" Type="http://schemas.openxmlformats.org/officeDocument/2006/relationships/hyperlink" Target="mailto:comercial3@madelpoa.com.br" TargetMode="External"/><Relationship Id="rId6" Type="http://schemas.openxmlformats.org/officeDocument/2006/relationships/hyperlink" Target="http://www.iluminim.com.br/" TargetMode="External"/><Relationship Id="rId5" Type="http://schemas.openxmlformats.org/officeDocument/2006/relationships/hyperlink" Target="http://www.clarezo.com.br/" TargetMode="External"/><Relationship Id="rId4" Type="http://schemas.openxmlformats.org/officeDocument/2006/relationships/hyperlink" Target="mailto:vendas@herrmanncomercial.com.b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2:X57"/>
  <sheetViews>
    <sheetView tabSelected="1" zoomScale="89" zoomScaleNormal="89" workbookViewId="0">
      <pane xSplit="4" ySplit="4" topLeftCell="E5" activePane="bottomRight" state="frozen"/>
      <selection pane="topRight" activeCell="D1" sqref="D1"/>
      <selection pane="bottomLeft" activeCell="A3" sqref="A3"/>
      <selection pane="bottomRight" activeCell="A24" sqref="A24:N24"/>
    </sheetView>
  </sheetViews>
  <sheetFormatPr defaultRowHeight="15" x14ac:dyDescent="0.25"/>
  <cols>
    <col min="1" max="1" width="6.140625" customWidth="1"/>
    <col min="2" max="2" width="9.7109375" customWidth="1"/>
    <col min="3" max="3" width="4.42578125" customWidth="1"/>
    <col min="4" max="4" width="98.85546875" customWidth="1"/>
    <col min="5" max="5" width="6.42578125" style="12" customWidth="1"/>
    <col min="6" max="6" width="8.42578125" style="12" customWidth="1"/>
    <col min="7" max="7" width="12.7109375" style="19" customWidth="1"/>
    <col min="8" max="8" width="11.140625" style="19" customWidth="1"/>
    <col min="9" max="9" width="7.28515625" style="12" customWidth="1"/>
    <col min="10" max="10" width="13.42578125" style="19" customWidth="1"/>
    <col min="11" max="11" width="12.7109375" style="19" customWidth="1"/>
    <col min="12" max="12" width="11.140625" style="19" customWidth="1"/>
    <col min="13" max="13" width="7.28515625" style="12" customWidth="1"/>
    <col min="14" max="14" width="11.5703125" style="19" customWidth="1"/>
    <col min="15" max="15" width="14.140625" style="19" customWidth="1"/>
  </cols>
  <sheetData>
    <row r="2" spans="1:15" ht="18.75" x14ac:dyDescent="0.3">
      <c r="A2" s="117" t="s">
        <v>61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16" customFormat="1" x14ac:dyDescent="0.25">
      <c r="A3" s="2"/>
      <c r="B3" s="2"/>
      <c r="C3" s="2"/>
      <c r="D3" s="2"/>
      <c r="E3" s="8"/>
      <c r="F3" s="8"/>
      <c r="G3" s="114" t="s">
        <v>31</v>
      </c>
      <c r="H3" s="114"/>
      <c r="I3" s="114"/>
      <c r="J3" s="114"/>
      <c r="K3" s="114" t="s">
        <v>32</v>
      </c>
      <c r="L3" s="114"/>
      <c r="M3" s="114"/>
      <c r="N3" s="114"/>
      <c r="O3" s="113" t="s">
        <v>36</v>
      </c>
    </row>
    <row r="4" spans="1:15" ht="49.5" customHeight="1" x14ac:dyDescent="0.25">
      <c r="A4" s="3" t="s">
        <v>0</v>
      </c>
      <c r="B4" s="115" t="s">
        <v>39</v>
      </c>
      <c r="C4" s="116"/>
      <c r="D4" s="3" t="s">
        <v>1</v>
      </c>
      <c r="E4" s="22" t="s">
        <v>2</v>
      </c>
      <c r="F4" s="22" t="s">
        <v>3</v>
      </c>
      <c r="G4" s="23" t="s">
        <v>34</v>
      </c>
      <c r="H4" s="32" t="s">
        <v>37</v>
      </c>
      <c r="I4" s="11" t="s">
        <v>33</v>
      </c>
      <c r="J4" s="31" t="s">
        <v>35</v>
      </c>
      <c r="K4" s="23" t="s">
        <v>34</v>
      </c>
      <c r="L4" s="32" t="s">
        <v>37</v>
      </c>
      <c r="M4" s="11" t="s">
        <v>33</v>
      </c>
      <c r="N4" s="31" t="s">
        <v>35</v>
      </c>
      <c r="O4" s="113"/>
    </row>
    <row r="5" spans="1:15" x14ac:dyDescent="0.25">
      <c r="A5" s="4">
        <v>1</v>
      </c>
      <c r="B5" s="4"/>
      <c r="C5" s="4"/>
      <c r="D5" s="10" t="s">
        <v>4</v>
      </c>
      <c r="E5" s="10"/>
      <c r="F5" s="10"/>
      <c r="G5" s="15"/>
      <c r="H5" s="15"/>
      <c r="I5" s="10"/>
      <c r="J5" s="15"/>
      <c r="K5" s="15"/>
      <c r="L5" s="15"/>
      <c r="M5" s="10"/>
      <c r="N5" s="15"/>
      <c r="O5" s="15"/>
    </row>
    <row r="6" spans="1:15" x14ac:dyDescent="0.25">
      <c r="A6" s="2" t="s">
        <v>5</v>
      </c>
      <c r="B6" s="5" t="s">
        <v>8</v>
      </c>
      <c r="C6" s="5"/>
      <c r="D6" s="1" t="s">
        <v>107</v>
      </c>
      <c r="E6" s="8" t="s">
        <v>9</v>
      </c>
      <c r="F6" s="6">
        <v>1</v>
      </c>
      <c r="G6" s="18">
        <v>108.69</v>
      </c>
      <c r="H6" s="18">
        <f>TRUNC(G6*F6,2)</f>
        <v>108.69</v>
      </c>
      <c r="I6" s="13">
        <v>0.22670000000000001</v>
      </c>
      <c r="J6" s="18">
        <f>TRUNC(H6*(1+I6),2)</f>
        <v>133.33000000000001</v>
      </c>
      <c r="K6" s="18">
        <v>0</v>
      </c>
      <c r="L6" s="18">
        <f t="shared" ref="L6:L7" si="0">TRUNC(F6*K6,2)</f>
        <v>0</v>
      </c>
      <c r="M6" s="13">
        <v>0.22670000000000001</v>
      </c>
      <c r="N6" s="18">
        <f t="shared" ref="N6:N7" si="1">TRUNC(L6*(1+M6),2)</f>
        <v>0</v>
      </c>
      <c r="O6" s="20">
        <f t="shared" ref="O6:O7" si="2">N6+J6</f>
        <v>133.33000000000001</v>
      </c>
    </row>
    <row r="7" spans="1:15" s="12" customFormat="1" x14ac:dyDescent="0.25">
      <c r="A7" s="40" t="s">
        <v>7</v>
      </c>
      <c r="B7" s="8" t="s">
        <v>140</v>
      </c>
      <c r="C7" s="8" t="s">
        <v>46</v>
      </c>
      <c r="D7" s="21" t="s">
        <v>63</v>
      </c>
      <c r="E7" s="8" t="s">
        <v>6</v>
      </c>
      <c r="F7" s="6">
        <v>42</v>
      </c>
      <c r="G7" s="18">
        <v>9.58</v>
      </c>
      <c r="H7" s="18">
        <f>TRUNC(G7*F7,2)</f>
        <v>402.36</v>
      </c>
      <c r="I7" s="13">
        <v>0.22670000000000001</v>
      </c>
      <c r="J7" s="18">
        <f>TRUNC(H7*(1+I7),2)</f>
        <v>493.57</v>
      </c>
      <c r="K7" s="18">
        <v>0</v>
      </c>
      <c r="L7" s="18">
        <f t="shared" si="0"/>
        <v>0</v>
      </c>
      <c r="M7" s="13">
        <v>0.22670000000000001</v>
      </c>
      <c r="N7" s="18">
        <f t="shared" si="1"/>
        <v>0</v>
      </c>
      <c r="O7" s="20">
        <f t="shared" si="2"/>
        <v>493.57</v>
      </c>
    </row>
    <row r="8" spans="1:15" x14ac:dyDescent="0.25">
      <c r="A8" s="110" t="s">
        <v>11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4">
        <f>SUM(O6:O7)</f>
        <v>626.9</v>
      </c>
    </row>
    <row r="9" spans="1:15" x14ac:dyDescent="0.25">
      <c r="A9" s="4">
        <v>2</v>
      </c>
      <c r="B9" s="4"/>
      <c r="C9" s="4"/>
      <c r="D9" s="10" t="s">
        <v>12</v>
      </c>
      <c r="E9" s="10"/>
      <c r="F9" s="10"/>
      <c r="G9" s="15"/>
      <c r="H9" s="28"/>
      <c r="I9" s="10"/>
      <c r="J9" s="28"/>
      <c r="K9" s="15"/>
      <c r="L9" s="28"/>
      <c r="M9" s="10"/>
      <c r="N9" s="28"/>
      <c r="O9" s="26"/>
    </row>
    <row r="10" spans="1:15" s="12" customFormat="1" x14ac:dyDescent="0.25">
      <c r="A10" s="8" t="s">
        <v>13</v>
      </c>
      <c r="B10" s="8">
        <v>97641</v>
      </c>
      <c r="C10" s="8" t="s">
        <v>42</v>
      </c>
      <c r="D10" s="21" t="s">
        <v>48</v>
      </c>
      <c r="E10" s="8" t="s">
        <v>6</v>
      </c>
      <c r="F10" s="6">
        <v>35.229999999999997</v>
      </c>
      <c r="G10" s="18">
        <v>0.96</v>
      </c>
      <c r="H10" s="18">
        <f t="shared" ref="H10:H12" si="3">TRUNC(G10*F10,2)</f>
        <v>33.82</v>
      </c>
      <c r="I10" s="13">
        <v>0.22670000000000001</v>
      </c>
      <c r="J10" s="18">
        <f t="shared" ref="J10:J12" si="4">TRUNC(H10*(1+I10),2)</f>
        <v>41.48</v>
      </c>
      <c r="K10" s="18">
        <v>3.23</v>
      </c>
      <c r="L10" s="18">
        <f t="shared" ref="L10:L12" si="5">TRUNC(F10*K10,2)</f>
        <v>113.79</v>
      </c>
      <c r="M10" s="13">
        <v>0.22670000000000001</v>
      </c>
      <c r="N10" s="18">
        <f t="shared" ref="N10:N11" si="6">TRUNC(L10*(1+M10),2)</f>
        <v>139.58000000000001</v>
      </c>
      <c r="O10" s="20">
        <f t="shared" ref="O10:O11" si="7">N10+J10</f>
        <v>181.06</v>
      </c>
    </row>
    <row r="11" spans="1:15" x14ac:dyDescent="0.25">
      <c r="A11" s="40" t="s">
        <v>14</v>
      </c>
      <c r="B11" s="5">
        <v>100981</v>
      </c>
      <c r="C11" s="5" t="s">
        <v>42</v>
      </c>
      <c r="D11" s="41" t="s">
        <v>206</v>
      </c>
      <c r="E11" s="8" t="s">
        <v>10</v>
      </c>
      <c r="F11" s="6">
        <v>2</v>
      </c>
      <c r="G11" s="18">
        <v>2.63</v>
      </c>
      <c r="H11" s="18">
        <f t="shared" si="3"/>
        <v>5.26</v>
      </c>
      <c r="I11" s="13">
        <v>0.22670000000000001</v>
      </c>
      <c r="J11" s="18">
        <f t="shared" si="4"/>
        <v>6.45</v>
      </c>
      <c r="K11" s="18">
        <v>1.54</v>
      </c>
      <c r="L11" s="18">
        <f t="shared" si="5"/>
        <v>3.08</v>
      </c>
      <c r="M11" s="13">
        <v>0.22670000000000001</v>
      </c>
      <c r="N11" s="18">
        <f t="shared" si="6"/>
        <v>3.77</v>
      </c>
      <c r="O11" s="20">
        <f t="shared" si="7"/>
        <v>10.220000000000001</v>
      </c>
    </row>
    <row r="12" spans="1:15" x14ac:dyDescent="0.25">
      <c r="A12" s="40" t="s">
        <v>117</v>
      </c>
      <c r="B12" s="5">
        <v>97914</v>
      </c>
      <c r="C12" s="5" t="s">
        <v>42</v>
      </c>
      <c r="D12" s="41" t="s">
        <v>207</v>
      </c>
      <c r="E12" s="8" t="s">
        <v>208</v>
      </c>
      <c r="F12" s="6">
        <v>30</v>
      </c>
      <c r="G12" s="18">
        <v>1.1000000000000001</v>
      </c>
      <c r="H12" s="18">
        <f t="shared" si="3"/>
        <v>33</v>
      </c>
      <c r="I12" s="13">
        <v>0.22670000000000001</v>
      </c>
      <c r="J12" s="18">
        <f t="shared" si="4"/>
        <v>40.479999999999997</v>
      </c>
      <c r="K12" s="18">
        <v>0.39</v>
      </c>
      <c r="L12" s="18">
        <f t="shared" si="5"/>
        <v>11.7</v>
      </c>
      <c r="M12" s="13">
        <v>0.22670000000000001</v>
      </c>
      <c r="N12" s="18">
        <f t="shared" ref="N12" si="8">TRUNC(L12*(1+M12),2)</f>
        <v>14.35</v>
      </c>
      <c r="O12" s="20">
        <f t="shared" ref="O12" si="9">N12+J12</f>
        <v>54.83</v>
      </c>
    </row>
    <row r="13" spans="1:15" x14ac:dyDescent="0.25">
      <c r="A13" s="110" t="s">
        <v>11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  <c r="O13" s="14">
        <f>SUM(O10:O11)</f>
        <v>191.28</v>
      </c>
    </row>
    <row r="14" spans="1:15" x14ac:dyDescent="0.25">
      <c r="A14" s="4">
        <v>3</v>
      </c>
      <c r="B14" s="4"/>
      <c r="C14" s="4"/>
      <c r="D14" s="10" t="s">
        <v>15</v>
      </c>
      <c r="E14" s="10"/>
      <c r="F14" s="10"/>
      <c r="G14" s="15"/>
      <c r="H14" s="15"/>
      <c r="I14" s="33"/>
      <c r="J14" s="15"/>
      <c r="K14" s="15"/>
      <c r="L14" s="15"/>
      <c r="M14" s="10"/>
      <c r="N14" s="15"/>
      <c r="O14" s="15"/>
    </row>
    <row r="15" spans="1:15" s="12" customFormat="1" x14ac:dyDescent="0.25">
      <c r="A15" s="58" t="s">
        <v>118</v>
      </c>
      <c r="B15" s="8">
        <v>96366</v>
      </c>
      <c r="C15" s="8" t="s">
        <v>42</v>
      </c>
      <c r="D15" s="7" t="s">
        <v>71</v>
      </c>
      <c r="E15" s="8" t="s">
        <v>6</v>
      </c>
      <c r="F15" s="6">
        <v>2</v>
      </c>
      <c r="G15" s="18">
        <v>139.37</v>
      </c>
      <c r="H15" s="18">
        <f t="shared" ref="H15" si="10">TRUNC(G15*F15,2)</f>
        <v>278.74</v>
      </c>
      <c r="I15" s="13">
        <v>0.22670000000000001</v>
      </c>
      <c r="J15" s="18">
        <f>TRUNC(H15*(1+I15),2)</f>
        <v>341.93</v>
      </c>
      <c r="K15" s="18">
        <v>15.95</v>
      </c>
      <c r="L15" s="18">
        <f t="shared" ref="L15" si="11">TRUNC(F15*K15,2)</f>
        <v>31.9</v>
      </c>
      <c r="M15" s="13">
        <v>0.22670000000000001</v>
      </c>
      <c r="N15" s="18">
        <f t="shared" ref="N15" si="12">TRUNC(L15*(1+M15),2)</f>
        <v>39.130000000000003</v>
      </c>
      <c r="O15" s="20">
        <f t="shared" ref="O15" si="13">N15+J15</f>
        <v>381.06</v>
      </c>
    </row>
    <row r="16" spans="1:15" x14ac:dyDescent="0.25">
      <c r="A16" s="110" t="s">
        <v>11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14">
        <f>SUM(O15:O15)</f>
        <v>381.06</v>
      </c>
    </row>
    <row r="17" spans="1:15" x14ac:dyDescent="0.25">
      <c r="A17" s="4">
        <v>4</v>
      </c>
      <c r="B17" s="4"/>
      <c r="C17" s="4"/>
      <c r="D17" s="9" t="s">
        <v>16</v>
      </c>
      <c r="E17" s="10"/>
      <c r="F17" s="10"/>
      <c r="G17" s="15"/>
      <c r="H17" s="15"/>
      <c r="I17" s="33"/>
      <c r="J17" s="15"/>
      <c r="K17" s="15"/>
      <c r="L17" s="15"/>
      <c r="M17" s="10"/>
      <c r="N17" s="15"/>
      <c r="O17" s="15"/>
    </row>
    <row r="18" spans="1:15" s="12" customFormat="1" x14ac:dyDescent="0.25">
      <c r="A18" s="8" t="s">
        <v>17</v>
      </c>
      <c r="B18" s="17">
        <v>87876</v>
      </c>
      <c r="C18" s="17" t="s">
        <v>42</v>
      </c>
      <c r="D18" s="7" t="s">
        <v>40</v>
      </c>
      <c r="E18" s="8" t="s">
        <v>6</v>
      </c>
      <c r="F18" s="6">
        <v>3</v>
      </c>
      <c r="G18" s="18">
        <v>6.24</v>
      </c>
      <c r="H18" s="18">
        <f t="shared" ref="H18:H19" si="14">TRUNC(G18*F18,2)</f>
        <v>18.72</v>
      </c>
      <c r="I18" s="13">
        <v>0.22670000000000001</v>
      </c>
      <c r="J18" s="18">
        <f t="shared" ref="J18:J19" si="15">TRUNC(H18*(1+I18),2)</f>
        <v>22.96</v>
      </c>
      <c r="K18" s="18">
        <v>1.1200000000000001</v>
      </c>
      <c r="L18" s="18">
        <f t="shared" ref="L18:L19" si="16">TRUNC(F18*K18,2)</f>
        <v>3.36</v>
      </c>
      <c r="M18" s="13">
        <v>0.22670000000000001</v>
      </c>
      <c r="N18" s="18">
        <f t="shared" ref="N18:N19" si="17">TRUNC(L18*(1+M18),2)</f>
        <v>4.12</v>
      </c>
      <c r="O18" s="20">
        <f t="shared" ref="O18:O19" si="18">N18+J18</f>
        <v>27.080000000000002</v>
      </c>
    </row>
    <row r="19" spans="1:15" s="12" customFormat="1" x14ac:dyDescent="0.25">
      <c r="A19" s="8" t="s">
        <v>18</v>
      </c>
      <c r="B19" s="17">
        <v>87530</v>
      </c>
      <c r="C19" s="17" t="s">
        <v>42</v>
      </c>
      <c r="D19" s="7" t="s">
        <v>41</v>
      </c>
      <c r="E19" s="8" t="s">
        <v>6</v>
      </c>
      <c r="F19" s="6">
        <v>3</v>
      </c>
      <c r="G19" s="18">
        <v>17.87</v>
      </c>
      <c r="H19" s="18">
        <f t="shared" si="14"/>
        <v>53.61</v>
      </c>
      <c r="I19" s="13">
        <v>0.22670000000000001</v>
      </c>
      <c r="J19" s="18">
        <f t="shared" si="15"/>
        <v>65.760000000000005</v>
      </c>
      <c r="K19" s="18">
        <v>16.7</v>
      </c>
      <c r="L19" s="18">
        <f t="shared" si="16"/>
        <v>50.1</v>
      </c>
      <c r="M19" s="13">
        <v>0.22670000000000001</v>
      </c>
      <c r="N19" s="18">
        <f t="shared" si="17"/>
        <v>61.45</v>
      </c>
      <c r="O19" s="20">
        <f t="shared" si="18"/>
        <v>127.21000000000001</v>
      </c>
    </row>
    <row r="20" spans="1:15" x14ac:dyDescent="0.25">
      <c r="A20" s="110" t="s">
        <v>11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/>
      <c r="O20" s="14">
        <f>SUM(O18:O19)</f>
        <v>154.29000000000002</v>
      </c>
    </row>
    <row r="21" spans="1:15" x14ac:dyDescent="0.25">
      <c r="A21" s="4">
        <v>5</v>
      </c>
      <c r="B21" s="4"/>
      <c r="C21" s="4"/>
      <c r="D21" s="9" t="s">
        <v>20</v>
      </c>
      <c r="E21" s="10"/>
      <c r="F21" s="10"/>
      <c r="G21" s="15"/>
      <c r="H21" s="15"/>
      <c r="I21" s="33"/>
      <c r="J21" s="15"/>
      <c r="K21" s="15"/>
      <c r="L21" s="15"/>
      <c r="M21" s="10"/>
      <c r="N21" s="15"/>
      <c r="O21" s="15"/>
    </row>
    <row r="22" spans="1:15" s="12" customFormat="1" x14ac:dyDescent="0.25">
      <c r="A22" s="58" t="s">
        <v>19</v>
      </c>
      <c r="B22" s="8">
        <v>96113</v>
      </c>
      <c r="C22" s="8" t="s">
        <v>42</v>
      </c>
      <c r="D22" s="7" t="s">
        <v>146</v>
      </c>
      <c r="E22" s="8" t="s">
        <v>6</v>
      </c>
      <c r="F22" s="6">
        <v>10</v>
      </c>
      <c r="G22" s="18">
        <v>19.100000000000001</v>
      </c>
      <c r="H22" s="18">
        <f t="shared" ref="H22:H23" si="19">TRUNC(G22*F22,2)</f>
        <v>191</v>
      </c>
      <c r="I22" s="13">
        <v>0.22670000000000001</v>
      </c>
      <c r="J22" s="18">
        <f t="shared" ref="J22:J23" si="20">TRUNC(H22*(1+I22),2)</f>
        <v>234.29</v>
      </c>
      <c r="K22" s="18">
        <v>15.17</v>
      </c>
      <c r="L22" s="18">
        <f t="shared" ref="L22:L23" si="21">TRUNC(F22*K22,2)</f>
        <v>151.69999999999999</v>
      </c>
      <c r="M22" s="13">
        <v>0.22670000000000001</v>
      </c>
      <c r="N22" s="18">
        <f t="shared" ref="N22:N23" si="22">TRUNC(L22*(1+M22),2)</f>
        <v>186.09</v>
      </c>
      <c r="O22" s="20">
        <f t="shared" ref="O22:O23" si="23">N22+J22</f>
        <v>420.38</v>
      </c>
    </row>
    <row r="23" spans="1:15" s="12" customFormat="1" x14ac:dyDescent="0.25">
      <c r="A23" s="58" t="s">
        <v>119</v>
      </c>
      <c r="B23" s="8" t="s">
        <v>141</v>
      </c>
      <c r="C23" s="8" t="s">
        <v>46</v>
      </c>
      <c r="D23" s="7" t="s">
        <v>49</v>
      </c>
      <c r="E23" s="8" t="s">
        <v>6</v>
      </c>
      <c r="F23" s="6">
        <v>30</v>
      </c>
      <c r="G23" s="106">
        <f>COTAÇÕES!D14</f>
        <v>486.3232456140351</v>
      </c>
      <c r="H23" s="18">
        <f t="shared" si="19"/>
        <v>14589.69</v>
      </c>
      <c r="I23" s="13">
        <v>0.22670000000000001</v>
      </c>
      <c r="J23" s="18">
        <f t="shared" si="20"/>
        <v>17897.169999999998</v>
      </c>
      <c r="K23" s="106">
        <f>COTAÇÕES!F14</f>
        <v>64.313596491228068</v>
      </c>
      <c r="L23" s="18">
        <f t="shared" si="21"/>
        <v>1929.4</v>
      </c>
      <c r="M23" s="13">
        <v>0.22670000000000001</v>
      </c>
      <c r="N23" s="18">
        <f t="shared" si="22"/>
        <v>2366.79</v>
      </c>
      <c r="O23" s="20">
        <f t="shared" si="23"/>
        <v>20263.96</v>
      </c>
    </row>
    <row r="24" spans="1:15" x14ac:dyDescent="0.25">
      <c r="A24" s="110" t="s">
        <v>11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O24" s="14">
        <f>SUM(O22:O23)</f>
        <v>20684.34</v>
      </c>
    </row>
    <row r="25" spans="1:15" x14ac:dyDescent="0.25">
      <c r="A25" s="4">
        <v>6</v>
      </c>
      <c r="B25" s="4"/>
      <c r="C25" s="4"/>
      <c r="D25" s="9" t="s">
        <v>134</v>
      </c>
      <c r="E25" s="10"/>
      <c r="F25" s="10"/>
      <c r="G25" s="15"/>
      <c r="H25" s="15"/>
      <c r="I25" s="33"/>
      <c r="J25" s="15"/>
      <c r="K25" s="15"/>
      <c r="L25" s="15"/>
      <c r="M25" s="10"/>
      <c r="N25" s="15"/>
      <c r="O25" s="15"/>
    </row>
    <row r="26" spans="1:15" s="12" customFormat="1" x14ac:dyDescent="0.25">
      <c r="A26" s="58" t="s">
        <v>21</v>
      </c>
      <c r="B26" s="8" t="s">
        <v>131</v>
      </c>
      <c r="C26" s="8" t="s">
        <v>50</v>
      </c>
      <c r="D26" s="7" t="s">
        <v>72</v>
      </c>
      <c r="E26" s="8" t="s">
        <v>9</v>
      </c>
      <c r="F26" s="6">
        <v>6</v>
      </c>
      <c r="G26" s="18">
        <f>COMPOSIÇÕES!H8</f>
        <v>635.07000000000005</v>
      </c>
      <c r="H26" s="18">
        <f t="shared" ref="H26:H28" si="24">TRUNC(G26*F26,2)</f>
        <v>3810.42</v>
      </c>
      <c r="I26" s="13">
        <v>0.22670000000000001</v>
      </c>
      <c r="J26" s="18">
        <f t="shared" ref="J26:J28" si="25">TRUNC(H26*(1+I26),2)</f>
        <v>4674.24</v>
      </c>
      <c r="K26" s="18">
        <f>COMPOSIÇÕES!J8</f>
        <v>9.1549999999999994</v>
      </c>
      <c r="L26" s="18">
        <f t="shared" ref="L26:L28" si="26">TRUNC(F26*K26,2)</f>
        <v>54.93</v>
      </c>
      <c r="M26" s="13">
        <v>0.22670000000000001</v>
      </c>
      <c r="N26" s="18">
        <f t="shared" ref="N26:N28" si="27">TRUNC(L26*(1+M26),2)</f>
        <v>67.38</v>
      </c>
      <c r="O26" s="20">
        <f>N26+J26</f>
        <v>4741.62</v>
      </c>
    </row>
    <row r="27" spans="1:15" s="12" customFormat="1" x14ac:dyDescent="0.25">
      <c r="A27" s="58" t="s">
        <v>176</v>
      </c>
      <c r="B27" s="8" t="s">
        <v>132</v>
      </c>
      <c r="C27" s="8" t="s">
        <v>50</v>
      </c>
      <c r="D27" s="7" t="s">
        <v>52</v>
      </c>
      <c r="E27" s="8" t="s">
        <v>9</v>
      </c>
      <c r="F27" s="6">
        <v>8</v>
      </c>
      <c r="G27" s="18">
        <f>COMPOSIÇÕES!H16</f>
        <v>127.31833333333334</v>
      </c>
      <c r="H27" s="18">
        <f t="shared" si="24"/>
        <v>1018.54</v>
      </c>
      <c r="I27" s="13">
        <v>0.22670000000000001</v>
      </c>
      <c r="J27" s="18">
        <f t="shared" si="25"/>
        <v>1249.44</v>
      </c>
      <c r="K27" s="18">
        <v>9.16</v>
      </c>
      <c r="L27" s="18">
        <f t="shared" si="26"/>
        <v>73.28</v>
      </c>
      <c r="M27" s="13">
        <v>0.22670000000000001</v>
      </c>
      <c r="N27" s="18">
        <f t="shared" si="27"/>
        <v>89.89</v>
      </c>
      <c r="O27" s="20">
        <f t="shared" ref="O27:O28" si="28">N27+J27</f>
        <v>1339.3300000000002</v>
      </c>
    </row>
    <row r="28" spans="1:15" s="12" customFormat="1" x14ac:dyDescent="0.25">
      <c r="A28" s="58" t="s">
        <v>177</v>
      </c>
      <c r="B28" s="8" t="s">
        <v>133</v>
      </c>
      <c r="C28" s="8" t="s">
        <v>50</v>
      </c>
      <c r="D28" s="7" t="s">
        <v>53</v>
      </c>
      <c r="E28" s="8" t="s">
        <v>9</v>
      </c>
      <c r="F28" s="6">
        <v>5</v>
      </c>
      <c r="G28" s="18">
        <f>COMPOSIÇÕES!H24</f>
        <v>93.978333333333339</v>
      </c>
      <c r="H28" s="18">
        <f t="shared" si="24"/>
        <v>469.89</v>
      </c>
      <c r="I28" s="13">
        <v>0.22670000000000001</v>
      </c>
      <c r="J28" s="18">
        <f t="shared" si="25"/>
        <v>576.41</v>
      </c>
      <c r="K28" s="18">
        <f>COMPOSIÇÕES!J24</f>
        <v>9.1549999999999994</v>
      </c>
      <c r="L28" s="18">
        <f t="shared" si="26"/>
        <v>45.77</v>
      </c>
      <c r="M28" s="13">
        <v>0.22670000000000001</v>
      </c>
      <c r="N28" s="18">
        <f t="shared" si="27"/>
        <v>56.14</v>
      </c>
      <c r="O28" s="20">
        <f t="shared" si="28"/>
        <v>632.54999999999995</v>
      </c>
    </row>
    <row r="29" spans="1:15" x14ac:dyDescent="0.25">
      <c r="A29" s="110" t="s">
        <v>11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  <c r="O29" s="14">
        <f>SUM(O26:O28)</f>
        <v>6713.5</v>
      </c>
    </row>
    <row r="30" spans="1:15" x14ac:dyDescent="0.25">
      <c r="A30" s="4">
        <v>7</v>
      </c>
      <c r="B30" s="4"/>
      <c r="C30" s="4"/>
      <c r="D30" s="9" t="s">
        <v>28</v>
      </c>
      <c r="E30" s="10"/>
      <c r="F30" s="10"/>
      <c r="G30" s="15"/>
      <c r="H30" s="15"/>
      <c r="I30" s="33"/>
      <c r="J30" s="15"/>
      <c r="K30" s="15"/>
      <c r="L30" s="15"/>
      <c r="M30" s="10"/>
      <c r="N30" s="15"/>
      <c r="O30" s="15"/>
    </row>
    <row r="31" spans="1:15" s="12" customFormat="1" x14ac:dyDescent="0.25">
      <c r="A31" s="58" t="s">
        <v>22</v>
      </c>
      <c r="B31" s="8">
        <v>88411</v>
      </c>
      <c r="C31" s="8" t="s">
        <v>42</v>
      </c>
      <c r="D31" s="7" t="s">
        <v>62</v>
      </c>
      <c r="E31" s="8" t="s">
        <v>6</v>
      </c>
      <c r="F31" s="6">
        <v>52</v>
      </c>
      <c r="G31" s="18">
        <v>1.4</v>
      </c>
      <c r="H31" s="18">
        <f t="shared" ref="H31:H34" si="29">TRUNC(G31*F31,2)</f>
        <v>72.8</v>
      </c>
      <c r="I31" s="13">
        <v>0.22670000000000001</v>
      </c>
      <c r="J31" s="18">
        <f t="shared" ref="J31:J35" si="30">TRUNC(H31*(1+I31),2)</f>
        <v>89.3</v>
      </c>
      <c r="K31" s="18">
        <v>1</v>
      </c>
      <c r="L31" s="18">
        <f t="shared" ref="L31:L34" si="31">TRUNC(F31*K31,2)</f>
        <v>52</v>
      </c>
      <c r="M31" s="13">
        <v>0.22670000000000001</v>
      </c>
      <c r="N31" s="18">
        <f t="shared" ref="N31:N34" si="32">TRUNC(L31*(1+M31),2)</f>
        <v>63.78</v>
      </c>
      <c r="O31" s="20">
        <f t="shared" ref="O31:O34" si="33">N31+J31</f>
        <v>153.07999999999998</v>
      </c>
    </row>
    <row r="32" spans="1:15" s="12" customFormat="1" x14ac:dyDescent="0.25">
      <c r="A32" s="58" t="s">
        <v>23</v>
      </c>
      <c r="B32" s="8">
        <v>88495</v>
      </c>
      <c r="C32" s="8" t="s">
        <v>42</v>
      </c>
      <c r="D32" s="7" t="s">
        <v>44</v>
      </c>
      <c r="E32" s="8" t="s">
        <v>6</v>
      </c>
      <c r="F32" s="6">
        <v>42</v>
      </c>
      <c r="G32" s="18">
        <v>5.36</v>
      </c>
      <c r="H32" s="18">
        <f t="shared" si="29"/>
        <v>225.12</v>
      </c>
      <c r="I32" s="13">
        <v>0.22670000000000001</v>
      </c>
      <c r="J32" s="18">
        <f t="shared" si="30"/>
        <v>276.14999999999998</v>
      </c>
      <c r="K32" s="18">
        <v>5.4</v>
      </c>
      <c r="L32" s="18">
        <f t="shared" si="31"/>
        <v>226.8</v>
      </c>
      <c r="M32" s="13">
        <v>0.22670000000000001</v>
      </c>
      <c r="N32" s="18">
        <f t="shared" si="32"/>
        <v>278.20999999999998</v>
      </c>
      <c r="O32" s="20">
        <f t="shared" si="33"/>
        <v>554.3599999999999</v>
      </c>
    </row>
    <row r="33" spans="1:15" s="12" customFormat="1" x14ac:dyDescent="0.25">
      <c r="A33" s="58" t="s">
        <v>24</v>
      </c>
      <c r="B33" s="8">
        <v>88489</v>
      </c>
      <c r="C33" s="8" t="s">
        <v>42</v>
      </c>
      <c r="D33" s="96" t="s">
        <v>45</v>
      </c>
      <c r="E33" s="8" t="s">
        <v>6</v>
      </c>
      <c r="F33" s="6">
        <v>42</v>
      </c>
      <c r="G33" s="18">
        <v>9.7100000000000009</v>
      </c>
      <c r="H33" s="18">
        <f t="shared" si="29"/>
        <v>407.82</v>
      </c>
      <c r="I33" s="13">
        <v>0.22670000000000001</v>
      </c>
      <c r="J33" s="18">
        <f t="shared" si="30"/>
        <v>500.27</v>
      </c>
      <c r="K33" s="18">
        <v>4.28</v>
      </c>
      <c r="L33" s="18">
        <f t="shared" si="31"/>
        <v>179.76</v>
      </c>
      <c r="M33" s="13">
        <v>0.22670000000000001</v>
      </c>
      <c r="N33" s="18">
        <f t="shared" si="32"/>
        <v>220.51</v>
      </c>
      <c r="O33" s="20">
        <f t="shared" si="33"/>
        <v>720.78</v>
      </c>
    </row>
    <row r="34" spans="1:15" s="12" customFormat="1" x14ac:dyDescent="0.25">
      <c r="A34" s="58" t="s">
        <v>25</v>
      </c>
      <c r="B34" s="8">
        <v>88488</v>
      </c>
      <c r="C34" s="8" t="s">
        <v>42</v>
      </c>
      <c r="D34" s="7" t="s">
        <v>54</v>
      </c>
      <c r="E34" s="8" t="s">
        <v>6</v>
      </c>
      <c r="F34" s="6">
        <v>45</v>
      </c>
      <c r="G34" s="18">
        <v>10.130000000000001</v>
      </c>
      <c r="H34" s="18">
        <f t="shared" si="29"/>
        <v>455.85</v>
      </c>
      <c r="I34" s="13">
        <v>0.22670000000000001</v>
      </c>
      <c r="J34" s="18">
        <f t="shared" si="30"/>
        <v>559.19000000000005</v>
      </c>
      <c r="K34" s="18">
        <v>5.6</v>
      </c>
      <c r="L34" s="18">
        <f t="shared" si="31"/>
        <v>252</v>
      </c>
      <c r="M34" s="13">
        <v>0.22670000000000001</v>
      </c>
      <c r="N34" s="18">
        <f t="shared" si="32"/>
        <v>309.12</v>
      </c>
      <c r="O34" s="20">
        <f t="shared" si="33"/>
        <v>868.31000000000006</v>
      </c>
    </row>
    <row r="35" spans="1:15" s="12" customFormat="1" x14ac:dyDescent="0.25">
      <c r="A35" s="58" t="s">
        <v>180</v>
      </c>
      <c r="B35" s="8">
        <v>88488</v>
      </c>
      <c r="C35" s="8" t="s">
        <v>42</v>
      </c>
      <c r="D35" s="7" t="s">
        <v>51</v>
      </c>
      <c r="E35" s="8" t="s">
        <v>6</v>
      </c>
      <c r="F35" s="6">
        <v>10</v>
      </c>
      <c r="G35" s="18">
        <v>10.130000000000001</v>
      </c>
      <c r="H35" s="18">
        <f t="shared" ref="H35" si="34">TRUNC(G35*F35,2)</f>
        <v>101.3</v>
      </c>
      <c r="I35" s="13">
        <v>0.22670000000000001</v>
      </c>
      <c r="J35" s="18">
        <f t="shared" si="30"/>
        <v>124.26</v>
      </c>
      <c r="K35" s="18">
        <v>5.6</v>
      </c>
      <c r="L35" s="18">
        <f t="shared" ref="L35" si="35">TRUNC(F35*K35,2)</f>
        <v>56</v>
      </c>
      <c r="M35" s="13">
        <v>0.22670000000000001</v>
      </c>
      <c r="N35" s="18">
        <f t="shared" ref="N35" si="36">TRUNC(L35*(1+M35),2)</f>
        <v>68.69</v>
      </c>
      <c r="O35" s="20">
        <f t="shared" ref="O35" si="37">N35+J35</f>
        <v>192.95</v>
      </c>
    </row>
    <row r="36" spans="1:15" x14ac:dyDescent="0.25">
      <c r="A36" s="110" t="s">
        <v>11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/>
      <c r="O36" s="14">
        <f>SUM(O31:O35)</f>
        <v>2489.4799999999996</v>
      </c>
    </row>
    <row r="37" spans="1:15" x14ac:dyDescent="0.25">
      <c r="A37" s="4">
        <v>8</v>
      </c>
      <c r="B37" s="4"/>
      <c r="C37" s="4"/>
      <c r="D37" s="9" t="s">
        <v>43</v>
      </c>
      <c r="E37" s="10"/>
      <c r="F37" s="10"/>
      <c r="G37" s="15"/>
      <c r="H37" s="15"/>
      <c r="I37" s="33"/>
      <c r="J37" s="15"/>
      <c r="K37" s="15"/>
      <c r="L37" s="15"/>
      <c r="M37" s="10"/>
      <c r="N37" s="15"/>
      <c r="O37" s="15"/>
    </row>
    <row r="38" spans="1:15" s="12" customFormat="1" x14ac:dyDescent="0.25">
      <c r="A38" s="58" t="s">
        <v>26</v>
      </c>
      <c r="B38" s="8" t="s">
        <v>181</v>
      </c>
      <c r="C38" s="8" t="s">
        <v>46</v>
      </c>
      <c r="D38" s="7" t="s">
        <v>55</v>
      </c>
      <c r="E38" s="8" t="s">
        <v>9</v>
      </c>
      <c r="F38" s="6">
        <v>1</v>
      </c>
      <c r="G38" s="106">
        <f>COTAÇÕES!C58</f>
        <v>40710.666666666664</v>
      </c>
      <c r="H38" s="18">
        <f t="shared" ref="H38:H41" si="38">TRUNC(G38*F38,2)</f>
        <v>40710.660000000003</v>
      </c>
      <c r="I38" s="13">
        <v>0.14180000000000001</v>
      </c>
      <c r="J38" s="18">
        <f t="shared" ref="J38:J41" si="39">TRUNC(H38*(1+I38),2)</f>
        <v>46483.43</v>
      </c>
      <c r="K38" s="18">
        <v>0</v>
      </c>
      <c r="L38" s="18">
        <f t="shared" ref="L38:L41" si="40">TRUNC(F38*K38,2)</f>
        <v>0</v>
      </c>
      <c r="M38" s="13">
        <v>0.14180000000000001</v>
      </c>
      <c r="N38" s="18">
        <f t="shared" ref="N38:N41" si="41">TRUNC(L38*(1+M38),2)</f>
        <v>0</v>
      </c>
      <c r="O38" s="20">
        <f t="shared" ref="O38:O41" si="42">N38+J38</f>
        <v>46483.43</v>
      </c>
    </row>
    <row r="39" spans="1:15" s="12" customFormat="1" x14ac:dyDescent="0.25">
      <c r="A39" s="58" t="s">
        <v>27</v>
      </c>
      <c r="B39" s="8" t="s">
        <v>182</v>
      </c>
      <c r="C39" s="8" t="s">
        <v>46</v>
      </c>
      <c r="D39" s="7" t="s">
        <v>56</v>
      </c>
      <c r="E39" s="8" t="s">
        <v>9</v>
      </c>
      <c r="F39" s="6">
        <v>1</v>
      </c>
      <c r="G39" s="106">
        <f>COTAÇÕES!C66</f>
        <v>2845</v>
      </c>
      <c r="H39" s="18">
        <f t="shared" si="38"/>
        <v>2845</v>
      </c>
      <c r="I39" s="13">
        <v>0.14180000000000001</v>
      </c>
      <c r="J39" s="18">
        <f t="shared" si="39"/>
        <v>3248.42</v>
      </c>
      <c r="K39" s="18">
        <v>0</v>
      </c>
      <c r="L39" s="18">
        <f t="shared" si="40"/>
        <v>0</v>
      </c>
      <c r="M39" s="13">
        <v>0.14180000000000001</v>
      </c>
      <c r="N39" s="18">
        <f t="shared" si="41"/>
        <v>0</v>
      </c>
      <c r="O39" s="20">
        <f t="shared" si="42"/>
        <v>3248.42</v>
      </c>
    </row>
    <row r="40" spans="1:15" s="12" customFormat="1" x14ac:dyDescent="0.25">
      <c r="A40" s="58" t="s">
        <v>59</v>
      </c>
      <c r="B40" s="8" t="s">
        <v>183</v>
      </c>
      <c r="C40" s="8" t="s">
        <v>46</v>
      </c>
      <c r="D40" s="7" t="s">
        <v>57</v>
      </c>
      <c r="E40" s="8" t="s">
        <v>9</v>
      </c>
      <c r="F40" s="6">
        <v>1</v>
      </c>
      <c r="G40" s="106">
        <f>COTAÇÕES!C73</f>
        <v>15377.25</v>
      </c>
      <c r="H40" s="18">
        <f t="shared" si="38"/>
        <v>15377.25</v>
      </c>
      <c r="I40" s="13">
        <v>0.14180000000000001</v>
      </c>
      <c r="J40" s="18">
        <f t="shared" si="39"/>
        <v>17557.740000000002</v>
      </c>
      <c r="K40" s="18">
        <v>0</v>
      </c>
      <c r="L40" s="18">
        <f t="shared" si="40"/>
        <v>0</v>
      </c>
      <c r="M40" s="13">
        <v>0.14180000000000001</v>
      </c>
      <c r="N40" s="18">
        <f t="shared" si="41"/>
        <v>0</v>
      </c>
      <c r="O40" s="20">
        <f t="shared" si="42"/>
        <v>17557.740000000002</v>
      </c>
    </row>
    <row r="41" spans="1:15" s="12" customFormat="1" x14ac:dyDescent="0.25">
      <c r="A41" s="58" t="s">
        <v>60</v>
      </c>
      <c r="B41" s="8" t="s">
        <v>184</v>
      </c>
      <c r="C41" s="8" t="s">
        <v>46</v>
      </c>
      <c r="D41" s="7" t="s">
        <v>58</v>
      </c>
      <c r="E41" s="8" t="s">
        <v>9</v>
      </c>
      <c r="F41" s="6">
        <v>1</v>
      </c>
      <c r="G41" s="106">
        <f>COTAÇÕES!C81</f>
        <v>1488.47</v>
      </c>
      <c r="H41" s="18">
        <f t="shared" si="38"/>
        <v>1488.47</v>
      </c>
      <c r="I41" s="13">
        <v>0.14180000000000001</v>
      </c>
      <c r="J41" s="18">
        <f t="shared" si="39"/>
        <v>1699.53</v>
      </c>
      <c r="K41" s="18">
        <v>0</v>
      </c>
      <c r="L41" s="18">
        <f t="shared" si="40"/>
        <v>0</v>
      </c>
      <c r="M41" s="13">
        <v>0.14180000000000001</v>
      </c>
      <c r="N41" s="18">
        <f t="shared" si="41"/>
        <v>0</v>
      </c>
      <c r="O41" s="20">
        <f t="shared" si="42"/>
        <v>1699.53</v>
      </c>
    </row>
    <row r="42" spans="1:15" x14ac:dyDescent="0.25">
      <c r="A42" s="110" t="s">
        <v>11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  <c r="O42" s="14">
        <f>SUM(O38:O41)</f>
        <v>68989.119999999995</v>
      </c>
    </row>
    <row r="43" spans="1:15" x14ac:dyDescent="0.25">
      <c r="A43" s="4">
        <v>9</v>
      </c>
      <c r="B43" s="4"/>
      <c r="C43" s="4"/>
      <c r="D43" s="9" t="s">
        <v>203</v>
      </c>
      <c r="E43" s="10"/>
      <c r="F43" s="10"/>
      <c r="G43" s="15"/>
      <c r="H43" s="15"/>
      <c r="I43" s="33"/>
      <c r="J43" s="15"/>
      <c r="K43" s="15"/>
      <c r="L43" s="15"/>
      <c r="M43" s="10"/>
      <c r="N43" s="15"/>
      <c r="O43" s="15"/>
    </row>
    <row r="44" spans="1:15" s="12" customFormat="1" x14ac:dyDescent="0.25">
      <c r="A44" s="58" t="s">
        <v>29</v>
      </c>
      <c r="B44" s="8">
        <v>99804</v>
      </c>
      <c r="C44" s="8" t="s">
        <v>42</v>
      </c>
      <c r="D44" s="7" t="s">
        <v>198</v>
      </c>
      <c r="E44" s="8" t="s">
        <v>6</v>
      </c>
      <c r="F44" s="6">
        <v>42</v>
      </c>
      <c r="G44" s="18">
        <v>1.25</v>
      </c>
      <c r="H44" s="18">
        <f t="shared" ref="H44:H46" si="43">TRUNC(G44*F44,2)</f>
        <v>52.5</v>
      </c>
      <c r="I44" s="13">
        <v>0.22670000000000001</v>
      </c>
      <c r="J44" s="18">
        <f t="shared" ref="J44:J46" si="44">TRUNC(H44*(1+I44),2)</f>
        <v>64.400000000000006</v>
      </c>
      <c r="K44" s="18">
        <v>3.5</v>
      </c>
      <c r="L44" s="18">
        <f t="shared" ref="L44:L46" si="45">TRUNC(F44*K44,2)</f>
        <v>147</v>
      </c>
      <c r="M44" s="13">
        <v>0.22670000000000001</v>
      </c>
      <c r="N44" s="18">
        <f t="shared" ref="N44:N46" si="46">TRUNC(L44*(1+M44),2)</f>
        <v>180.32</v>
      </c>
      <c r="O44" s="20">
        <f t="shared" ref="O44:O46" si="47">N44+J44</f>
        <v>244.72</v>
      </c>
    </row>
    <row r="45" spans="1:15" s="12" customFormat="1" x14ac:dyDescent="0.25">
      <c r="A45" s="58" t="s">
        <v>200</v>
      </c>
      <c r="B45" s="8">
        <v>99821</v>
      </c>
      <c r="C45" s="8" t="s">
        <v>42</v>
      </c>
      <c r="D45" s="7" t="s">
        <v>199</v>
      </c>
      <c r="E45" s="8" t="s">
        <v>6</v>
      </c>
      <c r="F45" s="6">
        <v>35</v>
      </c>
      <c r="G45" s="18">
        <v>1.61</v>
      </c>
      <c r="H45" s="18">
        <f t="shared" si="43"/>
        <v>56.35</v>
      </c>
      <c r="I45" s="13">
        <v>0.22670000000000001</v>
      </c>
      <c r="J45" s="18">
        <f t="shared" si="44"/>
        <v>69.12</v>
      </c>
      <c r="K45" s="18">
        <v>1.3</v>
      </c>
      <c r="L45" s="18">
        <f t="shared" si="45"/>
        <v>45.5</v>
      </c>
      <c r="M45" s="13">
        <v>0.22670000000000001</v>
      </c>
      <c r="N45" s="18">
        <f t="shared" si="46"/>
        <v>55.81</v>
      </c>
      <c r="O45" s="20">
        <f t="shared" si="47"/>
        <v>124.93</v>
      </c>
    </row>
    <row r="46" spans="1:15" s="12" customFormat="1" x14ac:dyDescent="0.25">
      <c r="A46" s="58" t="s">
        <v>201</v>
      </c>
      <c r="B46" s="8">
        <v>99826</v>
      </c>
      <c r="C46" s="8" t="s">
        <v>42</v>
      </c>
      <c r="D46" s="7" t="s">
        <v>202</v>
      </c>
      <c r="E46" s="8" t="s">
        <v>6</v>
      </c>
      <c r="F46" s="6">
        <v>30</v>
      </c>
      <c r="G46" s="18">
        <v>0.32</v>
      </c>
      <c r="H46" s="18">
        <f t="shared" si="43"/>
        <v>9.6</v>
      </c>
      <c r="I46" s="13">
        <v>0.22670000000000001</v>
      </c>
      <c r="J46" s="18">
        <f t="shared" si="44"/>
        <v>11.77</v>
      </c>
      <c r="K46" s="18">
        <v>1.03</v>
      </c>
      <c r="L46" s="18">
        <f t="shared" si="45"/>
        <v>30.9</v>
      </c>
      <c r="M46" s="13">
        <v>0.22670000000000001</v>
      </c>
      <c r="N46" s="18">
        <f t="shared" si="46"/>
        <v>37.9</v>
      </c>
      <c r="O46" s="20">
        <f t="shared" si="47"/>
        <v>49.67</v>
      </c>
    </row>
    <row r="47" spans="1:15" x14ac:dyDescent="0.25">
      <c r="A47" s="110" t="s">
        <v>11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  <c r="O47" s="14">
        <f>SUM(O44:O46)</f>
        <v>419.32</v>
      </c>
    </row>
    <row r="48" spans="1:15" x14ac:dyDescent="0.25">
      <c r="A48" s="4"/>
      <c r="B48" s="4"/>
      <c r="C48" s="4"/>
      <c r="D48" s="10" t="s">
        <v>30</v>
      </c>
      <c r="E48" s="10"/>
      <c r="F48" s="10"/>
      <c r="G48" s="15"/>
      <c r="H48" s="15"/>
      <c r="I48" s="10"/>
      <c r="J48" s="15"/>
      <c r="K48" s="15"/>
      <c r="L48" s="15"/>
      <c r="M48" s="15"/>
      <c r="N48" s="15"/>
      <c r="O48" s="15">
        <f>O8+O13+O16+O20++O24+O29+O36+O42+O47</f>
        <v>100649.29000000001</v>
      </c>
    </row>
    <row r="50" spans="1:24" x14ac:dyDescent="0.25">
      <c r="A50" s="25" t="s">
        <v>38</v>
      </c>
    </row>
    <row r="51" spans="1:24" x14ac:dyDescent="0.25">
      <c r="A51" s="36" t="s">
        <v>42</v>
      </c>
      <c r="B51" s="24" t="s">
        <v>116</v>
      </c>
      <c r="C51" s="24"/>
      <c r="D51" s="24"/>
    </row>
    <row r="52" spans="1:24" x14ac:dyDescent="0.25">
      <c r="A52" s="36" t="s">
        <v>46</v>
      </c>
      <c r="B52" s="24" t="s">
        <v>108</v>
      </c>
      <c r="C52" s="24"/>
      <c r="D52" s="24"/>
      <c r="R52" s="27"/>
      <c r="S52" s="27"/>
      <c r="T52" s="27"/>
      <c r="U52" s="27"/>
      <c r="V52" s="27"/>
      <c r="W52" s="27"/>
      <c r="X52" s="27"/>
    </row>
    <row r="53" spans="1:24" x14ac:dyDescent="0.25">
      <c r="A53" s="36" t="s">
        <v>50</v>
      </c>
      <c r="B53" s="107" t="s">
        <v>109</v>
      </c>
      <c r="C53" s="108"/>
      <c r="D53" s="109"/>
      <c r="R53" s="27"/>
      <c r="S53" s="27"/>
      <c r="T53" s="27"/>
      <c r="U53" s="27"/>
      <c r="V53" s="27"/>
      <c r="W53" s="27"/>
      <c r="X53" s="27"/>
    </row>
    <row r="55" spans="1:24" x14ac:dyDescent="0.25">
      <c r="L55" s="19" t="s">
        <v>68</v>
      </c>
    </row>
    <row r="56" spans="1:24" x14ac:dyDescent="0.25">
      <c r="B56" t="s">
        <v>204</v>
      </c>
    </row>
    <row r="57" spans="1:24" x14ac:dyDescent="0.25">
      <c r="B57" t="s">
        <v>205</v>
      </c>
    </row>
  </sheetData>
  <mergeCells count="15">
    <mergeCell ref="O3:O4"/>
    <mergeCell ref="G3:J3"/>
    <mergeCell ref="K3:N3"/>
    <mergeCell ref="B4:C4"/>
    <mergeCell ref="A2:O2"/>
    <mergeCell ref="B53:D53"/>
    <mergeCell ref="A8:N8"/>
    <mergeCell ref="A13:N13"/>
    <mergeCell ref="A16:N16"/>
    <mergeCell ref="A20:N20"/>
    <mergeCell ref="A24:N24"/>
    <mergeCell ref="A29:N29"/>
    <mergeCell ref="A36:N36"/>
    <mergeCell ref="A42:N42"/>
    <mergeCell ref="A47:N47"/>
  </mergeCells>
  <phoneticPr fontId="4" type="noConversion"/>
  <pageMargins left="0.51181102362204722" right="0.51181102362204722" top="0.78740157480314965" bottom="0.78740157480314965" header="0.31496062992125984" footer="0.31496062992125984"/>
  <pageSetup paperSize="9" scale="54" orientation="landscape" verticalDpi="36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K20"/>
  <sheetViews>
    <sheetView workbookViewId="0">
      <selection activeCell="N18" sqref="N18"/>
    </sheetView>
  </sheetViews>
  <sheetFormatPr defaultRowHeight="15" x14ac:dyDescent="0.25"/>
  <cols>
    <col min="1" max="1" width="3.5703125" customWidth="1"/>
    <col min="2" max="2" width="45.85546875" customWidth="1"/>
    <col min="3" max="10" width="15.7109375" customWidth="1"/>
    <col min="11" max="11" width="15.85546875" customWidth="1"/>
  </cols>
  <sheetData>
    <row r="1" spans="1:11" ht="21" x14ac:dyDescent="0.35">
      <c r="A1" s="118" t="s">
        <v>75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1" ht="24.95" customHeight="1" x14ac:dyDescent="0.25">
      <c r="A2" s="120" t="s">
        <v>76</v>
      </c>
      <c r="B2" s="120"/>
      <c r="C2" s="120" t="s">
        <v>77</v>
      </c>
      <c r="D2" s="120"/>
      <c r="E2" s="120"/>
      <c r="F2" s="120"/>
      <c r="G2" s="120" t="s">
        <v>78</v>
      </c>
      <c r="H2" s="120"/>
      <c r="I2" s="120"/>
      <c r="J2" s="120"/>
    </row>
    <row r="3" spans="1:11" ht="24.95" customHeight="1" x14ac:dyDescent="0.25">
      <c r="A3" s="120"/>
      <c r="B3" s="120"/>
      <c r="C3" s="3" t="s">
        <v>79</v>
      </c>
      <c r="D3" s="3" t="s">
        <v>80</v>
      </c>
      <c r="E3" s="3" t="s">
        <v>81</v>
      </c>
      <c r="F3" s="3" t="s">
        <v>82</v>
      </c>
      <c r="G3" s="3" t="s">
        <v>79</v>
      </c>
      <c r="H3" s="3" t="s">
        <v>80</v>
      </c>
      <c r="I3" s="3" t="s">
        <v>81</v>
      </c>
      <c r="J3" s="3" t="s">
        <v>82</v>
      </c>
      <c r="K3" s="2" t="s">
        <v>83</v>
      </c>
    </row>
    <row r="4" spans="1:11" ht="24.95" customHeight="1" x14ac:dyDescent="0.25">
      <c r="A4" s="102">
        <v>1</v>
      </c>
      <c r="B4" s="103" t="str">
        <f>'Orçamento da Administração '!D5</f>
        <v>SERVIÇOS PRELIMINARES</v>
      </c>
      <c r="C4" s="70">
        <f>'Orçamento da Administração '!O8</f>
        <v>626.9</v>
      </c>
      <c r="D4" s="60"/>
      <c r="E4" s="60"/>
      <c r="F4" s="60"/>
      <c r="G4" s="60"/>
      <c r="H4" s="60"/>
      <c r="I4" s="60"/>
      <c r="J4" s="60"/>
      <c r="K4" s="59">
        <f>SUM(C4:J4)</f>
        <v>626.9</v>
      </c>
    </row>
    <row r="5" spans="1:11" ht="24.95" customHeight="1" x14ac:dyDescent="0.25">
      <c r="A5" s="87">
        <v>2</v>
      </c>
      <c r="B5" s="104" t="str">
        <f>'Orçamento da Administração '!D9</f>
        <v>DEMOLIÇÕES E REMOÇÕES</v>
      </c>
      <c r="C5" s="60"/>
      <c r="D5" s="70">
        <f>'Orçamento da Administração '!O13</f>
        <v>191.28</v>
      </c>
      <c r="E5" s="60"/>
      <c r="F5" s="60"/>
      <c r="G5" s="60"/>
      <c r="H5" s="60"/>
      <c r="I5" s="60"/>
      <c r="J5" s="60"/>
      <c r="K5" s="59">
        <f>SUM(C5:J5)</f>
        <v>191.28</v>
      </c>
    </row>
    <row r="6" spans="1:11" ht="24.95" customHeight="1" x14ac:dyDescent="0.25">
      <c r="A6" s="87">
        <v>3</v>
      </c>
      <c r="B6" s="104" t="str">
        <f>'Orçamento da Administração '!D14</f>
        <v>PAREDES</v>
      </c>
      <c r="C6" s="60"/>
      <c r="D6" s="60"/>
      <c r="E6" s="70">
        <f>'Orçamento da Administração '!O16</f>
        <v>381.06</v>
      </c>
      <c r="F6" s="60"/>
      <c r="G6" s="60"/>
      <c r="H6" s="60"/>
      <c r="I6" s="60"/>
      <c r="J6" s="60"/>
      <c r="K6" s="59">
        <f t="shared" ref="K6:K12" si="0">SUM(C6:J6)</f>
        <v>381.06</v>
      </c>
    </row>
    <row r="7" spans="1:11" ht="24.95" customHeight="1" x14ac:dyDescent="0.25">
      <c r="A7" s="87">
        <v>4</v>
      </c>
      <c r="B7" s="104" t="str">
        <f>'Orçamento da Administração '!D17</f>
        <v>REVESTIMENTOS</v>
      </c>
      <c r="C7" s="60"/>
      <c r="D7" s="60"/>
      <c r="E7" s="60"/>
      <c r="F7" s="70">
        <f>'Orçamento da Administração '!O20</f>
        <v>154.29000000000002</v>
      </c>
      <c r="G7" s="60"/>
      <c r="H7" s="60"/>
      <c r="I7" s="60"/>
      <c r="J7" s="60"/>
      <c r="K7" s="59">
        <f t="shared" si="0"/>
        <v>154.29000000000002</v>
      </c>
    </row>
    <row r="8" spans="1:11" ht="24.95" customHeight="1" x14ac:dyDescent="0.25">
      <c r="A8" s="102">
        <v>5</v>
      </c>
      <c r="B8" s="104" t="str">
        <f>'Orçamento da Administração '!D21</f>
        <v>FORRO</v>
      </c>
      <c r="C8" s="66"/>
      <c r="D8" s="60"/>
      <c r="E8" s="60"/>
      <c r="F8" s="67"/>
      <c r="G8" s="70">
        <f>'Orçamento da Administração '!O24/2</f>
        <v>10342.17</v>
      </c>
      <c r="H8" s="70">
        <f>'Orçamento da Administração '!O24/2</f>
        <v>10342.17</v>
      </c>
      <c r="I8" s="60"/>
      <c r="J8" s="60"/>
      <c r="K8" s="59">
        <f t="shared" si="0"/>
        <v>20684.34</v>
      </c>
    </row>
    <row r="9" spans="1:11" ht="24.95" customHeight="1" x14ac:dyDescent="0.25">
      <c r="A9" s="87">
        <v>6</v>
      </c>
      <c r="B9" s="104" t="str">
        <f>'Orçamento da Administração '!D25</f>
        <v>INSTALAÇÕES ELÉTRICAS</v>
      </c>
      <c r="C9" s="66"/>
      <c r="D9" s="60"/>
      <c r="E9" s="60"/>
      <c r="F9" s="67"/>
      <c r="G9" s="70">
        <f>'Orçamento da Administração '!O29/2</f>
        <v>3356.75</v>
      </c>
      <c r="H9" s="70">
        <f>'Orçamento da Administração '!O29/2</f>
        <v>3356.75</v>
      </c>
      <c r="I9" s="60"/>
      <c r="J9" s="60"/>
      <c r="K9" s="59">
        <f t="shared" si="0"/>
        <v>6713.5</v>
      </c>
    </row>
    <row r="10" spans="1:11" ht="24.95" customHeight="1" x14ac:dyDescent="0.25">
      <c r="A10" s="87">
        <v>7</v>
      </c>
      <c r="B10" s="105" t="str">
        <f>'Orçamento da Administração '!D30</f>
        <v>PINTURAS</v>
      </c>
      <c r="C10" s="60"/>
      <c r="D10" s="60"/>
      <c r="E10" s="60"/>
      <c r="F10" s="67"/>
      <c r="G10" s="70">
        <f>'Orçamento da Administração '!O36</f>
        <v>2489.4799999999996</v>
      </c>
      <c r="H10" s="60"/>
      <c r="I10" s="60"/>
      <c r="J10" s="60"/>
      <c r="K10" s="59">
        <f t="shared" si="0"/>
        <v>2489.4799999999996</v>
      </c>
    </row>
    <row r="11" spans="1:11" ht="24.95" customHeight="1" x14ac:dyDescent="0.25">
      <c r="A11" s="87">
        <v>8</v>
      </c>
      <c r="B11" s="104" t="str">
        <f>'Orçamento da Administração '!D37</f>
        <v>MOBILIÁRIO / MARCENARIA</v>
      </c>
      <c r="C11" s="60"/>
      <c r="D11" s="60"/>
      <c r="E11" s="67"/>
      <c r="F11" s="67"/>
      <c r="G11" s="67"/>
      <c r="H11" s="68"/>
      <c r="I11" s="70">
        <f>'Orçamento da Administração '!O42/2</f>
        <v>34494.559999999998</v>
      </c>
      <c r="J11" s="70">
        <f>'Orçamento da Administração '!O42/2</f>
        <v>34494.559999999998</v>
      </c>
      <c r="K11" s="59">
        <f t="shared" si="0"/>
        <v>68989.119999999995</v>
      </c>
    </row>
    <row r="12" spans="1:11" ht="24.95" customHeight="1" x14ac:dyDescent="0.25">
      <c r="A12" s="102">
        <v>9</v>
      </c>
      <c r="B12" s="103" t="str">
        <f>'Orçamento da Administração '!D43</f>
        <v>LIMPEZA FINAL</v>
      </c>
      <c r="C12" s="68"/>
      <c r="D12" s="68"/>
      <c r="E12" s="67"/>
      <c r="F12" s="69"/>
      <c r="G12" s="69"/>
      <c r="H12" s="68"/>
      <c r="I12" s="60"/>
      <c r="J12" s="71">
        <f>'Orçamento da Administração '!O47</f>
        <v>419.32</v>
      </c>
      <c r="K12" s="59">
        <f t="shared" si="0"/>
        <v>419.32</v>
      </c>
    </row>
    <row r="13" spans="1:11" ht="24.95" customHeight="1" x14ac:dyDescent="0.25">
      <c r="A13" s="63"/>
      <c r="B13" s="64" t="s">
        <v>84</v>
      </c>
      <c r="C13" s="59">
        <f t="shared" ref="C13:K13" si="1">SUM(C4:C12)</f>
        <v>626.9</v>
      </c>
      <c r="D13" s="59">
        <f t="shared" si="1"/>
        <v>191.28</v>
      </c>
      <c r="E13" s="59">
        <f t="shared" si="1"/>
        <v>381.06</v>
      </c>
      <c r="F13" s="59">
        <f t="shared" si="1"/>
        <v>154.29000000000002</v>
      </c>
      <c r="G13" s="59">
        <f t="shared" si="1"/>
        <v>16188.4</v>
      </c>
      <c r="H13" s="59">
        <f t="shared" si="1"/>
        <v>13698.92</v>
      </c>
      <c r="I13" s="59">
        <f t="shared" si="1"/>
        <v>34494.559999999998</v>
      </c>
      <c r="J13" s="59">
        <f t="shared" si="1"/>
        <v>34913.879999999997</v>
      </c>
      <c r="K13" s="60">
        <f t="shared" si="1"/>
        <v>100649.29000000001</v>
      </c>
    </row>
    <row r="14" spans="1:11" ht="24.95" customHeight="1" x14ac:dyDescent="0.25">
      <c r="A14" s="63"/>
      <c r="B14" s="64" t="s">
        <v>86</v>
      </c>
      <c r="C14" s="39">
        <f>C13/$K$13</f>
        <v>6.228558591918531E-3</v>
      </c>
      <c r="D14" s="39">
        <f t="shared" ref="D14:J14" si="2">D13/$K$13</f>
        <v>1.9004605000194237E-3</v>
      </c>
      <c r="E14" s="39">
        <f t="shared" si="2"/>
        <v>3.786017765251995E-3</v>
      </c>
      <c r="F14" s="39">
        <f t="shared" si="2"/>
        <v>1.5329467301756427E-3</v>
      </c>
      <c r="G14" s="39">
        <f t="shared" si="2"/>
        <v>0.16083968401565474</v>
      </c>
      <c r="H14" s="39">
        <f t="shared" si="2"/>
        <v>0.13610548072420581</v>
      </c>
      <c r="I14" s="39">
        <f t="shared" si="2"/>
        <v>0.3427203510327792</v>
      </c>
      <c r="J14" s="39">
        <f t="shared" si="2"/>
        <v>0.34688650063999454</v>
      </c>
      <c r="K14" s="38">
        <f>SUM(C14:J14)</f>
        <v>1</v>
      </c>
    </row>
    <row r="15" spans="1:11" ht="24.95" customHeight="1" x14ac:dyDescent="0.25">
      <c r="A15" s="63"/>
      <c r="B15" s="101" t="s">
        <v>85</v>
      </c>
      <c r="C15" s="121">
        <f>C13+D13+E13+F13</f>
        <v>1353.53</v>
      </c>
      <c r="D15" s="121"/>
      <c r="E15" s="121"/>
      <c r="F15" s="121"/>
      <c r="G15" s="121">
        <f>G13+H13+I13+J13</f>
        <v>99295.76</v>
      </c>
      <c r="H15" s="121"/>
      <c r="I15" s="121"/>
      <c r="J15" s="121"/>
      <c r="K15" s="37"/>
    </row>
    <row r="16" spans="1:11" ht="24.95" customHeight="1" x14ac:dyDescent="0.25">
      <c r="A16" s="25"/>
      <c r="B16" s="65" t="s">
        <v>86</v>
      </c>
      <c r="C16" s="119">
        <f>C15/K13</f>
        <v>1.3447983587365592E-2</v>
      </c>
      <c r="D16" s="119"/>
      <c r="E16" s="119"/>
      <c r="F16" s="119"/>
      <c r="G16" s="119">
        <f>G15/K13</f>
        <v>0.98655201641263424</v>
      </c>
      <c r="H16" s="119"/>
      <c r="I16" s="119"/>
      <c r="J16" s="119"/>
    </row>
    <row r="20" spans="8:8" x14ac:dyDescent="0.25">
      <c r="H20" s="61"/>
    </row>
  </sheetData>
  <mergeCells count="8">
    <mergeCell ref="A1:J1"/>
    <mergeCell ref="C16:F16"/>
    <mergeCell ref="G16:J16"/>
    <mergeCell ref="A2:B3"/>
    <mergeCell ref="C2:F2"/>
    <mergeCell ref="G2:J2"/>
    <mergeCell ref="C15:F15"/>
    <mergeCell ref="G15:J15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5"/>
  <sheetViews>
    <sheetView workbookViewId="0">
      <selection activeCell="B1" sqref="B1:D1"/>
    </sheetView>
  </sheetViews>
  <sheetFormatPr defaultColWidth="14.42578125" defaultRowHeight="15" customHeight="1" x14ac:dyDescent="0.2"/>
  <cols>
    <col min="1" max="1" width="9.140625" style="42" customWidth="1"/>
    <col min="2" max="2" width="31.42578125" style="42" customWidth="1"/>
    <col min="3" max="5" width="20.7109375" style="42" customWidth="1"/>
    <col min="6" max="6" width="31.42578125" style="42" customWidth="1"/>
    <col min="7" max="8" width="20.7109375" style="42" customWidth="1"/>
    <col min="9" max="24" width="9.140625" style="42" customWidth="1"/>
    <col min="25" max="16384" width="14.42578125" style="42"/>
  </cols>
  <sheetData>
    <row r="1" spans="1:24" ht="26.25" customHeight="1" x14ac:dyDescent="0.25">
      <c r="A1" s="47"/>
      <c r="B1" s="126" t="s">
        <v>98</v>
      </c>
      <c r="C1" s="127"/>
      <c r="D1" s="127"/>
      <c r="E1" s="47"/>
      <c r="F1" s="47"/>
      <c r="G1" s="47"/>
      <c r="H1" s="47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60" x14ac:dyDescent="0.25">
      <c r="A2" s="47"/>
      <c r="B2" s="124" t="s">
        <v>97</v>
      </c>
      <c r="C2" s="53" t="s">
        <v>105</v>
      </c>
      <c r="D2" s="53" t="s">
        <v>104</v>
      </c>
      <c r="E2" s="47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120" x14ac:dyDescent="0.25">
      <c r="A3" s="47"/>
      <c r="B3" s="125"/>
      <c r="C3" s="52" t="s">
        <v>103</v>
      </c>
      <c r="D3" s="52" t="s">
        <v>103</v>
      </c>
      <c r="E3" s="47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7"/>
      <c r="B4" s="46" t="s">
        <v>96</v>
      </c>
      <c r="C4" s="46"/>
      <c r="D4" s="46"/>
      <c r="E4" s="47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4" x14ac:dyDescent="0.25">
      <c r="A5" s="47"/>
      <c r="B5" s="45" t="s">
        <v>95</v>
      </c>
      <c r="C5" s="50">
        <v>4.0300000000000002E-2</v>
      </c>
      <c r="D5" s="50">
        <v>0.01</v>
      </c>
      <c r="E5" s="4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x14ac:dyDescent="0.25">
      <c r="A6" s="47"/>
      <c r="B6" s="45" t="s">
        <v>94</v>
      </c>
      <c r="C6" s="50">
        <v>6.4999999999999997E-3</v>
      </c>
      <c r="D6" s="50">
        <v>0</v>
      </c>
      <c r="E6" s="47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x14ac:dyDescent="0.25">
      <c r="A7" s="47"/>
      <c r="B7" s="45" t="s">
        <v>93</v>
      </c>
      <c r="C7" s="50">
        <v>1.3299999999999999E-2</v>
      </c>
      <c r="D7" s="50">
        <v>5.0000000000000001E-3</v>
      </c>
      <c r="E7" s="47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7"/>
      <c r="B8" s="45" t="s">
        <v>92</v>
      </c>
      <c r="C8" s="50">
        <v>1.52E-2</v>
      </c>
      <c r="D8" s="50">
        <v>1.52E-2</v>
      </c>
      <c r="E8" s="4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x14ac:dyDescent="0.25">
      <c r="A9" s="47"/>
      <c r="B9" s="45" t="s">
        <v>91</v>
      </c>
      <c r="C9" s="50">
        <v>0.08</v>
      </c>
      <c r="D9" s="50">
        <v>0.05</v>
      </c>
      <c r="E9" s="47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x14ac:dyDescent="0.25">
      <c r="A10" s="47"/>
      <c r="B10" s="44" t="s">
        <v>102</v>
      </c>
      <c r="C10" s="45"/>
      <c r="D10" s="45"/>
      <c r="E10" s="47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7"/>
      <c r="B11" s="45" t="s">
        <v>90</v>
      </c>
      <c r="C11" s="50">
        <v>6.4999999999999997E-3</v>
      </c>
      <c r="D11" s="50">
        <v>6.4999999999999997E-3</v>
      </c>
      <c r="E11" s="47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x14ac:dyDescent="0.25">
      <c r="A12" s="47"/>
      <c r="B12" s="45" t="s">
        <v>89</v>
      </c>
      <c r="C12" s="50">
        <v>0.03</v>
      </c>
      <c r="D12" s="50">
        <v>0.03</v>
      </c>
      <c r="E12" s="47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x14ac:dyDescent="0.25">
      <c r="A13" s="47"/>
      <c r="B13" s="45" t="s">
        <v>88</v>
      </c>
      <c r="C13" s="50">
        <v>1.6E-2</v>
      </c>
      <c r="D13" s="50">
        <v>1.6E-2</v>
      </c>
      <c r="E13" s="47"/>
      <c r="F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30" x14ac:dyDescent="0.25">
      <c r="A14" s="47"/>
      <c r="B14" s="51" t="s">
        <v>101</v>
      </c>
      <c r="C14" s="50">
        <v>4.4999999999999998E-2</v>
      </c>
      <c r="D14" s="50">
        <v>4.4999999999999998E-2</v>
      </c>
      <c r="E14" s="47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30" customHeight="1" x14ac:dyDescent="0.25">
      <c r="A15" s="47"/>
      <c r="B15" s="54" t="s">
        <v>100</v>
      </c>
      <c r="C15" s="55">
        <v>0.2878</v>
      </c>
      <c r="D15" s="55">
        <v>0.1988</v>
      </c>
      <c r="E15" s="47"/>
      <c r="F15" s="49"/>
      <c r="G15" s="48"/>
      <c r="H15" s="47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30" customHeight="1" x14ac:dyDescent="0.25">
      <c r="A16" s="47"/>
      <c r="B16" s="56" t="s">
        <v>99</v>
      </c>
      <c r="C16" s="57">
        <v>0.22670000000000001</v>
      </c>
      <c r="D16" s="57">
        <v>0.14180000000000001</v>
      </c>
      <c r="E16" s="47"/>
      <c r="F16" s="47"/>
      <c r="G16" s="48"/>
      <c r="H16" s="47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28.5" customHeight="1" x14ac:dyDescent="0.25">
      <c r="A17" s="43"/>
      <c r="B17" s="122" t="s">
        <v>87</v>
      </c>
      <c r="C17" s="123"/>
      <c r="D17" s="12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15.75" customHeigh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15.75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15.75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5.7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5.75" customHeight="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15.7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15.75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15.7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15.7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15.75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15.75" customHeight="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15.7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ht="15.75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5.75" customHeight="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ht="15.75" customHeigh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customHeight="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ht="15.75" customHeigh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15.7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1:24" ht="15.7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1:24" ht="15.7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1:24" ht="15.75" customHeigh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1:24" ht="15.75" customHeight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1:24" ht="15.75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ht="15.7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ht="15.7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ht="15.75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1:24" ht="15.75" customHeight="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1:24" ht="15.75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1:24" ht="15.7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1:24" ht="15.75" customHeigh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1:24" ht="15.75" customHeight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</row>
    <row r="49" spans="1:24" ht="15.75" customHeight="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</row>
    <row r="50" spans="1:24" ht="15.75" customHeight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</row>
    <row r="51" spans="1:24" ht="15.75" customHeight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</row>
    <row r="52" spans="1:24" ht="15.75" customHeigh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</row>
    <row r="53" spans="1:24" ht="15.75" customHeigh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1:24" ht="15.75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1:24" ht="15.75" customHeight="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</row>
    <row r="56" spans="1:24" ht="15.75" customHeight="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1:24" ht="15.75" customHeight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ht="15.75" customHeight="1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ht="15.75" customHeight="1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1:24" ht="15.75" customHeigh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</row>
    <row r="61" spans="1:24" ht="15.75" customHeight="1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</row>
    <row r="62" spans="1:24" ht="15.75" customHeight="1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spans="1:24" ht="15.75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</row>
    <row r="64" spans="1:24" ht="15.75" customHeight="1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</row>
    <row r="65" spans="1:24" ht="15.75" customHeight="1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</row>
    <row r="66" spans="1:24" ht="15.75" customHeight="1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</row>
    <row r="67" spans="1:24" ht="15.75" customHeight="1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</row>
    <row r="68" spans="1:24" ht="15.75" customHeight="1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</row>
    <row r="69" spans="1:24" ht="15.75" customHeight="1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</row>
    <row r="70" spans="1:24" ht="15.75" customHeight="1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</row>
    <row r="71" spans="1:24" ht="15.75" customHeight="1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</row>
    <row r="72" spans="1:24" ht="15.75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</row>
    <row r="73" spans="1:24" ht="15.75" customHeight="1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</row>
    <row r="74" spans="1:24" ht="15.75" customHeight="1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</row>
    <row r="75" spans="1:24" ht="15.75" customHeight="1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</row>
    <row r="76" spans="1:24" ht="15.75" customHeight="1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</row>
    <row r="77" spans="1:24" ht="15.75" customHeight="1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</row>
    <row r="78" spans="1:24" ht="15.75" customHeight="1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</row>
    <row r="79" spans="1:24" ht="15.75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</row>
    <row r="80" spans="1:24" ht="15.75" customHeight="1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</row>
    <row r="81" spans="1:24" ht="15.75" customHeight="1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</row>
    <row r="82" spans="1:24" ht="15.75" customHeight="1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</row>
    <row r="83" spans="1:24" ht="15.75" customHeight="1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</row>
    <row r="84" spans="1:24" ht="15.7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</row>
    <row r="85" spans="1:24" ht="15.7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</row>
    <row r="86" spans="1:24" ht="15.75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</row>
    <row r="87" spans="1:24" ht="15.75" customHeight="1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</row>
    <row r="88" spans="1:24" ht="15.75" customHeight="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</row>
    <row r="89" spans="1:24" ht="15.75" customHeight="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</row>
    <row r="90" spans="1:24" ht="15.75" customHeight="1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</row>
    <row r="91" spans="1:24" ht="15.75" customHeight="1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</row>
    <row r="92" spans="1:24" ht="15.75" customHeight="1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</row>
    <row r="93" spans="1:24" ht="15.75" customHeight="1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</row>
    <row r="94" spans="1:24" ht="15.75" customHeight="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</row>
    <row r="95" spans="1:24" ht="15.75" customHeight="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</row>
    <row r="96" spans="1:24" ht="15.75" customHeight="1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</row>
    <row r="97" spans="1:24" ht="15.75" customHeight="1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</row>
    <row r="98" spans="1:24" ht="15.75" customHeight="1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</row>
    <row r="99" spans="1:24" ht="15.75" customHeight="1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</row>
    <row r="100" spans="1:24" ht="15.75" customHeight="1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</row>
    <row r="101" spans="1:24" ht="15.75" customHeight="1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pans="1:24" ht="15.75" customHeight="1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</row>
    <row r="103" spans="1:24" ht="15.75" customHeight="1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</row>
    <row r="104" spans="1:24" ht="15.75" customHeight="1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</row>
    <row r="105" spans="1:24" ht="15.75" customHeight="1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</row>
    <row r="106" spans="1:24" ht="15.75" customHeight="1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</row>
    <row r="107" spans="1:24" ht="15.75" customHeight="1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</row>
    <row r="108" spans="1:24" ht="15.75" customHeight="1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</row>
    <row r="109" spans="1:24" ht="15.75" customHeight="1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</row>
    <row r="110" spans="1:24" ht="15.75" customHeight="1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</row>
    <row r="111" spans="1:24" ht="15.75" customHeight="1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pans="1:24" ht="15.75" customHeight="1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pans="1:24" ht="15.75" customHeight="1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pans="1:24" ht="15.75" customHeight="1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</row>
    <row r="115" spans="1:24" ht="15.75" customHeight="1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</row>
    <row r="116" spans="1:24" ht="15.75" customHeight="1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</row>
    <row r="117" spans="1:24" ht="15.75" customHeight="1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</row>
    <row r="118" spans="1:24" ht="15.75" customHeight="1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spans="1:24" ht="15.75" customHeight="1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</row>
    <row r="120" spans="1:24" ht="15.75" customHeight="1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</row>
    <row r="121" spans="1:24" ht="15.75" customHeight="1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</row>
    <row r="122" spans="1:24" ht="15.75" customHeight="1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</row>
    <row r="123" spans="1:24" ht="15.75" customHeight="1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</row>
    <row r="124" spans="1:24" ht="15.75" customHeight="1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</row>
    <row r="125" spans="1:24" ht="15.75" customHeight="1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</row>
    <row r="126" spans="1:24" ht="15.75" customHeight="1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</row>
    <row r="127" spans="1:24" ht="15.75" customHeight="1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</row>
    <row r="128" spans="1:24" ht="15.75" customHeight="1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</row>
    <row r="129" spans="1:24" ht="15.75" customHeight="1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</row>
    <row r="130" spans="1:24" ht="15.75" customHeight="1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</row>
    <row r="131" spans="1:24" ht="15.75" customHeight="1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</row>
    <row r="132" spans="1:24" ht="15.75" customHeight="1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</row>
    <row r="133" spans="1:24" ht="15.75" customHeight="1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</row>
    <row r="134" spans="1:24" ht="15.75" customHeight="1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</row>
    <row r="135" spans="1:24" ht="15.75" customHeight="1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</row>
    <row r="136" spans="1:24" ht="15.75" customHeight="1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</row>
    <row r="137" spans="1:24" ht="15.75" customHeight="1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</row>
    <row r="138" spans="1:24" ht="15.75" customHeight="1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</row>
    <row r="139" spans="1:24" ht="15.75" customHeight="1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</row>
    <row r="140" spans="1:24" ht="15.75" customHeight="1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pans="1:24" ht="15.75" customHeight="1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</row>
    <row r="142" spans="1:24" ht="15.75" customHeight="1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</row>
    <row r="143" spans="1:24" ht="15.75" customHeight="1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</row>
    <row r="144" spans="1:24" ht="15.75" customHeight="1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</row>
    <row r="145" spans="1:24" ht="15.75" customHeigh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</row>
    <row r="146" spans="1:24" ht="15.75" customHeight="1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</row>
    <row r="147" spans="1:24" ht="15.75" customHeight="1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</row>
    <row r="148" spans="1:24" ht="15.75" customHeight="1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</row>
    <row r="149" spans="1:24" ht="15.75" customHeight="1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</row>
    <row r="150" spans="1:24" ht="15.75" customHeight="1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pans="1:24" ht="15.7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spans="1:24" ht="15.75" customHeight="1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</row>
    <row r="153" spans="1:24" ht="15.75" customHeight="1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</row>
    <row r="154" spans="1:24" ht="15.75" customHeight="1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</row>
    <row r="155" spans="1:24" ht="15.75" customHeight="1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</row>
    <row r="156" spans="1:24" ht="15.75" customHeight="1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</row>
    <row r="157" spans="1:24" ht="15.75" customHeight="1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</row>
    <row r="158" spans="1:24" ht="15.75" customHeight="1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</row>
    <row r="159" spans="1:24" ht="15.75" customHeight="1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</row>
    <row r="160" spans="1:24" ht="15.75" customHeight="1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</row>
    <row r="161" spans="1:24" ht="15.7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</row>
    <row r="162" spans="1:24" ht="15.75" customHeight="1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</row>
    <row r="163" spans="1:24" ht="15.75" customHeight="1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</row>
    <row r="164" spans="1:24" ht="15.75" customHeight="1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</row>
    <row r="165" spans="1:24" ht="15.75" customHeight="1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</row>
    <row r="166" spans="1:24" ht="15.75" customHeight="1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</row>
    <row r="167" spans="1:24" ht="15.75" customHeight="1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</row>
    <row r="168" spans="1:24" ht="15.75" customHeight="1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</row>
    <row r="169" spans="1:24" ht="15.75" customHeight="1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pans="1:24" ht="15.75" customHeight="1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</row>
    <row r="171" spans="1:24" ht="15.75" customHeight="1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</row>
    <row r="172" spans="1:24" ht="15.75" customHeight="1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</row>
    <row r="173" spans="1:24" ht="15.75" customHeight="1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</row>
    <row r="174" spans="1:24" ht="15.75" customHeight="1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</row>
    <row r="175" spans="1:24" ht="15.75" customHeight="1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</row>
    <row r="176" spans="1:24" ht="15.75" customHeight="1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</row>
    <row r="177" spans="1:24" ht="15.75" customHeight="1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</row>
    <row r="178" spans="1:24" ht="15.75" customHeight="1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</row>
    <row r="179" spans="1:24" ht="15.75" customHeight="1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</row>
    <row r="180" spans="1:24" ht="15.75" customHeight="1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</row>
    <row r="181" spans="1:24" ht="15.75" customHeigh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</row>
    <row r="182" spans="1:24" ht="15.75" customHeight="1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</row>
    <row r="183" spans="1:24" ht="15.75" customHeight="1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</row>
    <row r="184" spans="1:24" ht="15.75" customHeight="1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</row>
    <row r="185" spans="1:24" ht="15.75" customHeight="1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</row>
    <row r="186" spans="1:24" ht="15.75" customHeigh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</row>
    <row r="187" spans="1:24" ht="15.75" customHeight="1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</row>
    <row r="188" spans="1:24" ht="15.75" customHeight="1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</row>
    <row r="189" spans="1:24" ht="15.75" customHeight="1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</row>
    <row r="190" spans="1:24" ht="15.75" customHeight="1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</row>
    <row r="191" spans="1:24" ht="15.75" customHeight="1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</row>
    <row r="192" spans="1:24" ht="15.75" customHeight="1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</row>
    <row r="193" spans="1:24" ht="15.75" customHeight="1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</row>
    <row r="194" spans="1:24" ht="15.75" customHeight="1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</row>
    <row r="195" spans="1:24" ht="15.75" customHeight="1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</row>
    <row r="196" spans="1:24" ht="15.75" customHeight="1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</row>
    <row r="197" spans="1:24" ht="15.75" customHeight="1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</row>
    <row r="198" spans="1:24" ht="15.75" customHeight="1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</row>
    <row r="199" spans="1:24" ht="15.75" customHeight="1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</row>
    <row r="200" spans="1:24" ht="15.75" customHeight="1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</row>
    <row r="201" spans="1:24" ht="15.75" customHeight="1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</row>
    <row r="202" spans="1:24" ht="15.75" customHeight="1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</row>
    <row r="203" spans="1:24" ht="15.75" customHeight="1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</row>
    <row r="204" spans="1:24" ht="15.75" customHeight="1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</row>
    <row r="205" spans="1:24" ht="15.75" customHeight="1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</row>
    <row r="206" spans="1:24" ht="15.75" customHeight="1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</row>
    <row r="207" spans="1:24" ht="15.75" customHeight="1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</row>
    <row r="208" spans="1:24" ht="15.75" customHeight="1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</row>
    <row r="209" spans="1:24" ht="15.75" customHeight="1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</row>
    <row r="210" spans="1:24" ht="15.75" customHeight="1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</row>
    <row r="211" spans="1:24" ht="15.75" customHeight="1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spans="1:24" ht="15.75" customHeight="1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</row>
    <row r="213" spans="1:24" ht="15.75" customHeight="1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</row>
    <row r="214" spans="1:24" ht="15.75" customHeight="1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</row>
    <row r="215" spans="1:24" ht="15.75" customHeight="1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</row>
    <row r="216" spans="1:24" ht="15.75" customHeight="1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</row>
    <row r="217" spans="1:24" ht="15.75" customHeight="1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</row>
    <row r="218" spans="1:24" ht="15.75" customHeight="1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</row>
    <row r="219" spans="1:24" ht="15.75" customHeight="1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</row>
    <row r="220" spans="1:24" ht="15.75" customHeight="1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</row>
    <row r="221" spans="1:24" ht="15.75" customHeight="1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</row>
    <row r="222" spans="1:24" ht="15.75" customHeight="1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</row>
    <row r="223" spans="1:24" ht="15.75" customHeight="1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</row>
    <row r="224" spans="1:24" ht="15.75" customHeight="1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</row>
    <row r="225" spans="1:24" ht="15.75" customHeight="1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</row>
    <row r="226" spans="1:24" ht="15.75" customHeight="1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</row>
    <row r="227" spans="1:24" ht="15.75" customHeight="1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</row>
    <row r="228" spans="1:24" ht="15.75" customHeight="1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</row>
    <row r="229" spans="1:24" ht="15.75" customHeight="1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</row>
    <row r="230" spans="1:24" ht="15.75" customHeight="1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</row>
    <row r="231" spans="1:24" ht="15.75" customHeight="1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</row>
    <row r="232" spans="1:24" ht="15.75" customHeight="1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</row>
    <row r="233" spans="1:24" ht="15.75" customHeight="1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</row>
    <row r="234" spans="1:24" ht="15.75" customHeight="1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</row>
    <row r="235" spans="1:24" ht="15.75" customHeight="1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</row>
    <row r="236" spans="1:24" ht="15.75" customHeight="1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</row>
    <row r="237" spans="1:24" ht="15.75" customHeight="1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</row>
    <row r="238" spans="1:24" ht="15.75" customHeight="1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</row>
    <row r="239" spans="1:24" ht="15.75" customHeight="1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</row>
    <row r="240" spans="1:24" ht="15.75" customHeight="1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</row>
    <row r="241" spans="1:24" ht="15.75" customHeight="1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</row>
    <row r="242" spans="1:24" ht="15.75" customHeight="1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</row>
    <row r="243" spans="1:24" ht="15.75" customHeight="1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</row>
    <row r="244" spans="1:24" ht="15.75" customHeight="1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</row>
    <row r="245" spans="1:24" ht="15.75" customHeight="1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</row>
    <row r="246" spans="1:24" ht="15.75" customHeight="1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</row>
    <row r="247" spans="1:24" ht="15.75" customHeight="1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</row>
    <row r="248" spans="1:24" ht="15.75" customHeight="1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</row>
    <row r="249" spans="1:24" ht="15.75" customHeight="1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</row>
    <row r="250" spans="1:24" ht="15.75" customHeight="1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</row>
    <row r="251" spans="1:24" ht="15.75" customHeight="1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</row>
    <row r="252" spans="1:24" ht="15.75" customHeight="1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</row>
    <row r="253" spans="1:24" ht="15.75" customHeight="1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</row>
    <row r="254" spans="1:24" ht="15.75" customHeight="1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</row>
    <row r="255" spans="1:24" ht="15.75" customHeight="1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</row>
    <row r="256" spans="1:24" ht="15.75" customHeight="1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</row>
    <row r="257" spans="1:24" ht="15.75" customHeight="1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</row>
    <row r="258" spans="1:24" ht="15.75" customHeight="1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</row>
    <row r="259" spans="1:24" ht="15.75" customHeight="1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</row>
    <row r="260" spans="1:24" ht="15.75" customHeight="1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</row>
    <row r="261" spans="1:24" ht="15.75" customHeight="1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</row>
    <row r="262" spans="1:24" ht="15.75" customHeight="1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</row>
    <row r="263" spans="1:24" ht="15.75" customHeight="1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</row>
    <row r="264" spans="1:24" ht="15.75" customHeight="1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</row>
    <row r="265" spans="1:24" ht="15.75" customHeight="1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</row>
    <row r="266" spans="1:24" ht="15.75" customHeight="1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</row>
    <row r="267" spans="1:24" ht="15.75" customHeight="1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</row>
    <row r="268" spans="1:24" ht="15.75" customHeight="1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</row>
    <row r="269" spans="1:24" ht="15.75" customHeight="1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</row>
    <row r="270" spans="1:24" ht="15.75" customHeight="1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</row>
    <row r="271" spans="1:24" ht="15.75" customHeight="1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</row>
    <row r="272" spans="1:24" ht="15.75" customHeight="1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</row>
    <row r="273" spans="1:24" ht="15.75" customHeight="1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</row>
    <row r="274" spans="1:24" ht="15.75" customHeight="1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</row>
    <row r="275" spans="1:24" ht="15.75" customHeight="1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</row>
    <row r="276" spans="1:24" ht="15.75" customHeight="1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</row>
    <row r="277" spans="1:24" ht="15.75" customHeight="1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</row>
    <row r="278" spans="1:24" ht="15.75" customHeight="1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</row>
    <row r="279" spans="1:24" ht="15.75" customHeight="1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</row>
    <row r="280" spans="1:24" ht="15.75" customHeight="1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</row>
    <row r="281" spans="1:24" ht="15.75" customHeight="1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</row>
    <row r="282" spans="1:24" ht="15.75" customHeight="1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</row>
    <row r="283" spans="1:24" ht="15.75" customHeight="1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</row>
    <row r="284" spans="1:24" ht="15.75" customHeight="1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</row>
    <row r="285" spans="1:24" ht="15.75" customHeight="1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</row>
    <row r="286" spans="1:24" ht="15.75" customHeight="1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</row>
    <row r="287" spans="1:24" ht="15.75" customHeight="1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</row>
    <row r="288" spans="1:24" ht="15.75" customHeight="1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</row>
    <row r="289" spans="1:24" ht="15.75" customHeight="1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</row>
    <row r="290" spans="1:24" ht="15.75" customHeight="1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</row>
    <row r="291" spans="1:24" ht="15.75" customHeight="1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</row>
    <row r="292" spans="1:24" ht="15.75" customHeight="1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</row>
    <row r="293" spans="1:24" ht="15.75" customHeight="1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</row>
    <row r="294" spans="1:24" ht="15.75" customHeight="1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</row>
    <row r="295" spans="1:24" ht="15.75" customHeight="1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</row>
    <row r="296" spans="1:24" ht="15.75" customHeight="1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</row>
    <row r="297" spans="1:24" ht="15.75" customHeight="1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</row>
    <row r="298" spans="1:24" ht="15.75" customHeight="1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</row>
    <row r="299" spans="1:24" ht="15.75" customHeight="1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</row>
    <row r="300" spans="1:24" ht="15.75" customHeight="1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</row>
    <row r="301" spans="1:24" ht="15.75" customHeight="1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</row>
    <row r="302" spans="1:24" ht="15.75" customHeight="1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</row>
    <row r="303" spans="1:24" ht="15.75" customHeight="1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</row>
    <row r="304" spans="1:24" ht="15.75" customHeight="1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</row>
    <row r="305" spans="1:24" ht="15.75" customHeight="1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</row>
    <row r="306" spans="1:24" ht="15.75" customHeight="1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</row>
    <row r="307" spans="1:24" ht="15.75" customHeight="1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</row>
    <row r="308" spans="1:24" ht="15.75" customHeight="1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</row>
    <row r="309" spans="1:24" ht="15.75" customHeight="1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</row>
    <row r="310" spans="1:24" ht="15.75" customHeight="1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</row>
    <row r="311" spans="1:24" ht="15.75" customHeight="1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</row>
    <row r="312" spans="1:24" ht="15.75" customHeight="1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</row>
    <row r="313" spans="1:24" ht="15.75" customHeight="1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</row>
    <row r="314" spans="1:24" ht="15.75" customHeight="1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</row>
    <row r="315" spans="1:24" ht="15.75" customHeight="1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</row>
    <row r="316" spans="1:24" ht="15.75" customHeight="1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</row>
    <row r="317" spans="1:24" ht="15.75" customHeight="1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</row>
    <row r="318" spans="1:24" ht="15.75" customHeight="1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</row>
    <row r="319" spans="1:24" ht="15.75" customHeight="1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</row>
    <row r="320" spans="1:24" ht="15.75" customHeight="1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</row>
    <row r="321" spans="1:24" ht="15.75" customHeight="1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</row>
    <row r="322" spans="1:24" ht="15.75" customHeight="1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</row>
    <row r="323" spans="1:24" ht="15.75" customHeight="1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</row>
    <row r="324" spans="1:24" ht="15.75" customHeight="1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</row>
    <row r="325" spans="1:24" ht="15.75" customHeight="1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</row>
    <row r="326" spans="1:24" ht="15.75" customHeight="1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</row>
    <row r="327" spans="1:24" ht="15.75" customHeight="1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</row>
    <row r="328" spans="1:24" ht="15.75" customHeight="1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</row>
    <row r="329" spans="1:24" ht="15.75" customHeight="1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</row>
    <row r="330" spans="1:24" ht="15.75" customHeight="1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</row>
    <row r="331" spans="1:24" ht="15.75" customHeight="1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</row>
    <row r="332" spans="1:24" ht="15.75" customHeight="1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</row>
    <row r="333" spans="1:24" ht="15.75" customHeight="1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</row>
    <row r="334" spans="1:24" ht="15.75" customHeight="1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</row>
    <row r="335" spans="1:24" ht="15.75" customHeight="1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</row>
    <row r="336" spans="1:24" ht="15.75" customHeight="1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</row>
    <row r="337" spans="1:24" ht="15.75" customHeight="1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</row>
    <row r="338" spans="1:24" ht="15.75" customHeight="1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</row>
    <row r="339" spans="1:24" ht="15.75" customHeight="1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</row>
    <row r="340" spans="1:24" ht="15.75" customHeight="1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</row>
    <row r="341" spans="1:24" ht="15.75" customHeight="1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</row>
    <row r="342" spans="1:24" ht="15.75" customHeight="1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</row>
    <row r="343" spans="1:24" ht="15.75" customHeight="1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</row>
    <row r="344" spans="1:24" ht="15.75" customHeight="1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</row>
    <row r="345" spans="1:24" ht="15.75" customHeight="1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</row>
    <row r="346" spans="1:24" ht="15.75" customHeight="1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</row>
    <row r="347" spans="1:24" ht="15.75" customHeight="1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</row>
    <row r="348" spans="1:24" ht="15.75" customHeight="1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</row>
    <row r="349" spans="1:24" ht="15.75" customHeight="1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</row>
    <row r="350" spans="1:24" ht="15.75" customHeight="1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</row>
    <row r="351" spans="1:24" ht="15.75" customHeight="1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</row>
    <row r="352" spans="1:24" ht="15.75" customHeight="1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</row>
    <row r="353" spans="1:24" ht="15.75" customHeight="1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</row>
    <row r="354" spans="1:24" ht="15.75" customHeight="1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</row>
    <row r="355" spans="1:24" ht="15.75" customHeight="1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</row>
    <row r="356" spans="1:24" ht="15.75" customHeight="1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</row>
    <row r="357" spans="1:24" ht="15.75" customHeight="1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</row>
    <row r="358" spans="1:24" ht="15.75" customHeight="1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</row>
    <row r="359" spans="1:24" ht="15.75" customHeight="1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</row>
    <row r="360" spans="1:24" ht="15.75" customHeight="1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</row>
    <row r="361" spans="1:24" ht="15.75" customHeight="1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</row>
    <row r="362" spans="1:24" ht="15.75" customHeight="1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</row>
    <row r="363" spans="1:24" ht="15.75" customHeight="1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</row>
    <row r="364" spans="1:24" ht="15.75" customHeight="1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</row>
    <row r="365" spans="1:24" ht="15.75" customHeight="1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</row>
    <row r="366" spans="1:24" ht="15.75" customHeight="1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</row>
    <row r="367" spans="1:24" ht="15.75" customHeight="1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</row>
    <row r="368" spans="1:24" ht="15.75" customHeight="1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</row>
    <row r="369" spans="1:24" ht="15.75" customHeight="1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</row>
    <row r="370" spans="1:24" ht="15.75" customHeight="1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</row>
    <row r="371" spans="1:24" ht="15.75" customHeight="1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</row>
    <row r="372" spans="1:24" ht="15.75" customHeight="1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</row>
    <row r="373" spans="1:24" ht="15.75" customHeight="1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</row>
    <row r="374" spans="1:24" ht="15.75" customHeight="1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</row>
    <row r="375" spans="1:24" ht="15.75" customHeight="1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</row>
    <row r="376" spans="1:24" ht="15.75" customHeight="1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</row>
    <row r="377" spans="1:24" ht="15.75" customHeight="1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</row>
    <row r="378" spans="1:24" ht="15.75" customHeight="1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</row>
    <row r="379" spans="1:24" ht="15.75" customHeight="1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</row>
    <row r="380" spans="1:24" ht="15.75" customHeight="1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</row>
    <row r="381" spans="1:24" ht="15.75" customHeight="1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</row>
    <row r="382" spans="1:24" ht="15.75" customHeight="1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</row>
    <row r="383" spans="1:24" ht="15.75" customHeight="1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</row>
    <row r="384" spans="1:24" ht="15.75" customHeight="1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</row>
    <row r="385" spans="1:24" ht="15.75" customHeight="1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</row>
    <row r="386" spans="1:24" ht="15.75" customHeight="1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</row>
    <row r="387" spans="1:24" ht="15.75" customHeight="1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</row>
    <row r="388" spans="1:24" ht="15.75" customHeight="1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</row>
    <row r="389" spans="1:24" ht="15.75" customHeight="1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</row>
    <row r="390" spans="1:24" ht="15.75" customHeight="1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</row>
    <row r="391" spans="1:24" ht="15.75" customHeight="1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</row>
    <row r="392" spans="1:24" ht="15.75" customHeight="1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</row>
    <row r="393" spans="1:24" ht="15.75" customHeight="1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</row>
    <row r="394" spans="1:24" ht="15.75" customHeight="1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</row>
    <row r="395" spans="1:24" ht="15.75" customHeight="1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</row>
    <row r="396" spans="1:24" ht="15.75" customHeight="1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</row>
    <row r="397" spans="1:24" ht="15.75" customHeight="1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</row>
    <row r="398" spans="1:24" ht="15.75" customHeight="1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</row>
    <row r="399" spans="1:24" ht="15.75" customHeight="1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</row>
    <row r="400" spans="1:24" ht="15.75" customHeight="1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</row>
    <row r="401" spans="1:24" ht="15.75" customHeight="1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</row>
    <row r="402" spans="1:24" ht="15.75" customHeight="1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</row>
    <row r="403" spans="1:24" ht="15.75" customHeight="1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</row>
    <row r="404" spans="1:24" ht="15.75" customHeight="1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</row>
    <row r="405" spans="1:24" ht="15.75" customHeight="1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</row>
    <row r="406" spans="1:24" ht="15.75" customHeight="1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</row>
    <row r="407" spans="1:24" ht="15.75" customHeight="1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</row>
    <row r="408" spans="1:24" ht="15.75" customHeight="1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</row>
    <row r="409" spans="1:24" ht="15.75" customHeight="1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</row>
    <row r="410" spans="1:24" ht="15.75" customHeight="1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</row>
    <row r="411" spans="1:24" ht="15.75" customHeight="1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</row>
    <row r="412" spans="1:24" ht="15.75" customHeight="1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</row>
    <row r="413" spans="1:24" ht="15.75" customHeight="1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</row>
    <row r="414" spans="1:24" ht="15.75" customHeight="1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</row>
    <row r="415" spans="1:24" ht="15.75" customHeight="1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</row>
    <row r="416" spans="1:24" ht="15.75" customHeight="1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</row>
    <row r="417" spans="1:24" ht="15.75" customHeight="1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</row>
    <row r="418" spans="1:24" ht="15.75" customHeight="1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</row>
    <row r="419" spans="1:24" ht="15.75" customHeight="1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</row>
    <row r="420" spans="1:24" ht="15.75" customHeight="1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</row>
    <row r="421" spans="1:24" ht="15.75" customHeight="1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</row>
    <row r="422" spans="1:24" ht="15.75" customHeight="1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</row>
    <row r="423" spans="1:24" ht="15.75" customHeight="1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</row>
    <row r="424" spans="1:24" ht="15.75" customHeight="1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</row>
    <row r="425" spans="1:24" ht="15.75" customHeight="1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</row>
    <row r="426" spans="1:24" ht="15.75" customHeight="1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</row>
    <row r="427" spans="1:24" ht="15.75" customHeight="1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</row>
    <row r="428" spans="1:24" ht="15.75" customHeight="1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</row>
    <row r="429" spans="1:24" ht="15.75" customHeight="1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</row>
    <row r="430" spans="1:24" ht="15.75" customHeight="1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</row>
    <row r="431" spans="1:24" ht="15.75" customHeight="1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</row>
    <row r="432" spans="1:24" ht="15.75" customHeight="1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</row>
    <row r="433" spans="1:24" ht="15.75" customHeight="1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</row>
    <row r="434" spans="1:24" ht="15.75" customHeight="1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</row>
    <row r="435" spans="1:24" ht="15.75" customHeight="1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</row>
    <row r="436" spans="1:24" ht="15.75" customHeight="1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</row>
    <row r="437" spans="1:24" ht="15.75" customHeight="1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</row>
    <row r="438" spans="1:24" ht="15.75" customHeight="1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</row>
    <row r="439" spans="1:24" ht="15.75" customHeight="1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</row>
    <row r="440" spans="1:24" ht="15.75" customHeight="1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</row>
    <row r="441" spans="1:24" ht="15.75" customHeight="1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</row>
    <row r="442" spans="1:24" ht="15.75" customHeight="1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</row>
    <row r="443" spans="1:24" ht="15.75" customHeight="1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</row>
    <row r="444" spans="1:24" ht="15.75" customHeight="1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</row>
    <row r="445" spans="1:24" ht="15.75" customHeight="1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</row>
    <row r="446" spans="1:24" ht="15.75" customHeight="1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</row>
    <row r="447" spans="1:24" ht="15.75" customHeight="1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</row>
    <row r="448" spans="1:24" ht="15.75" customHeight="1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</row>
    <row r="449" spans="1:24" ht="15.75" customHeight="1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</row>
    <row r="450" spans="1:24" ht="15.75" customHeight="1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</row>
    <row r="451" spans="1:24" ht="15.75" customHeight="1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</row>
    <row r="452" spans="1:24" ht="15.75" customHeight="1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</row>
    <row r="453" spans="1:24" ht="15.75" customHeight="1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</row>
    <row r="454" spans="1:24" ht="15.75" customHeight="1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</row>
    <row r="455" spans="1:24" ht="15.75" customHeight="1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</row>
    <row r="456" spans="1:24" ht="15.75" customHeight="1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</row>
    <row r="457" spans="1:24" ht="15.75" customHeight="1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</row>
    <row r="458" spans="1:24" ht="15.75" customHeight="1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</row>
    <row r="459" spans="1:24" ht="15.75" customHeight="1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</row>
    <row r="460" spans="1:24" ht="15.75" customHeight="1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</row>
    <row r="461" spans="1:24" ht="15.75" customHeight="1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</row>
    <row r="462" spans="1:24" ht="15.75" customHeight="1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</row>
    <row r="463" spans="1:24" ht="15.75" customHeight="1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</row>
    <row r="464" spans="1:24" ht="15.75" customHeight="1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</row>
    <row r="465" spans="1:24" ht="15.75" customHeight="1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</row>
    <row r="466" spans="1:24" ht="15.75" customHeight="1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</row>
    <row r="467" spans="1:24" ht="15.75" customHeight="1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</row>
    <row r="468" spans="1:24" ht="15.75" customHeight="1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</row>
    <row r="469" spans="1:24" ht="15.75" customHeight="1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</row>
    <row r="470" spans="1:24" ht="15.75" customHeight="1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</row>
    <row r="471" spans="1:24" ht="15.75" customHeight="1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</row>
    <row r="472" spans="1:24" ht="15.75" customHeight="1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</row>
    <row r="473" spans="1:24" ht="15.75" customHeight="1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</row>
    <row r="474" spans="1:24" ht="15.75" customHeight="1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</row>
    <row r="475" spans="1:24" ht="15.75" customHeight="1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</row>
    <row r="476" spans="1:24" ht="15.75" customHeight="1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</row>
    <row r="477" spans="1:24" ht="15.75" customHeight="1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</row>
    <row r="478" spans="1:24" ht="15.75" customHeight="1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</row>
    <row r="479" spans="1:24" ht="15.75" customHeight="1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</row>
    <row r="480" spans="1:24" ht="15.75" customHeight="1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</row>
    <row r="481" spans="1:24" ht="15.75" customHeight="1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</row>
    <row r="482" spans="1:24" ht="15.75" customHeight="1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</row>
    <row r="483" spans="1:24" ht="15.75" customHeight="1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</row>
    <row r="484" spans="1:24" ht="15.75" customHeight="1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</row>
    <row r="485" spans="1:24" ht="15.75" customHeight="1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</row>
    <row r="486" spans="1:24" ht="15.75" customHeight="1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</row>
    <row r="487" spans="1:24" ht="15.75" customHeight="1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</row>
    <row r="488" spans="1:24" ht="15.75" customHeight="1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</row>
    <row r="489" spans="1:24" ht="15.75" customHeight="1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</row>
    <row r="490" spans="1:24" ht="15.75" customHeight="1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</row>
    <row r="491" spans="1:24" ht="15.75" customHeight="1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</row>
    <row r="492" spans="1:24" ht="15.75" customHeight="1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</row>
    <row r="493" spans="1:24" ht="15.75" customHeight="1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</row>
    <row r="494" spans="1:24" ht="15.75" customHeight="1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</row>
    <row r="495" spans="1:24" ht="15.75" customHeight="1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</row>
    <row r="496" spans="1:24" ht="15.75" customHeight="1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</row>
    <row r="497" spans="1:24" ht="15.75" customHeight="1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</row>
    <row r="498" spans="1:24" ht="15.75" customHeight="1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</row>
    <row r="499" spans="1:24" ht="15.75" customHeight="1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</row>
    <row r="500" spans="1:24" ht="15.75" customHeight="1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</row>
    <row r="501" spans="1:24" ht="15.75" customHeight="1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</row>
    <row r="502" spans="1:24" ht="15.75" customHeight="1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</row>
    <row r="503" spans="1:24" ht="15.75" customHeight="1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</row>
    <row r="504" spans="1:24" ht="15.75" customHeight="1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</row>
    <row r="505" spans="1:24" ht="15.75" customHeight="1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</row>
    <row r="506" spans="1:24" ht="15.75" customHeight="1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</row>
    <row r="507" spans="1:24" ht="15.75" customHeight="1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</row>
    <row r="508" spans="1:24" ht="15.75" customHeight="1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</row>
    <row r="509" spans="1:24" ht="15.75" customHeight="1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</row>
    <row r="510" spans="1:24" ht="15.75" customHeight="1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</row>
    <row r="511" spans="1:24" ht="15.75" customHeight="1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</row>
    <row r="512" spans="1:24" ht="15.75" customHeight="1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</row>
    <row r="513" spans="1:24" ht="15.75" customHeight="1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</row>
    <row r="514" spans="1:24" ht="15.75" customHeight="1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</row>
    <row r="515" spans="1:24" ht="15.75" customHeight="1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</row>
    <row r="516" spans="1:24" ht="15.75" customHeight="1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</row>
    <row r="517" spans="1:24" ht="15.75" customHeight="1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</row>
    <row r="518" spans="1:24" ht="15.75" customHeight="1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</row>
    <row r="519" spans="1:24" ht="15.75" customHeight="1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</row>
    <row r="520" spans="1:24" ht="15.75" customHeight="1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</row>
    <row r="521" spans="1:24" ht="15.75" customHeight="1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</row>
    <row r="522" spans="1:24" ht="15.75" customHeight="1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</row>
    <row r="523" spans="1:24" ht="15.75" customHeight="1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</row>
    <row r="524" spans="1:24" ht="15.75" customHeight="1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</row>
    <row r="525" spans="1:24" ht="15.75" customHeight="1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</row>
    <row r="526" spans="1:24" ht="15.75" customHeight="1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</row>
    <row r="527" spans="1:24" ht="15.75" customHeight="1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</row>
    <row r="528" spans="1:24" ht="15.75" customHeight="1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</row>
    <row r="529" spans="1:24" ht="15.75" customHeight="1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</row>
    <row r="530" spans="1:24" ht="15.75" customHeight="1" x14ac:dyDescent="0.2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</row>
    <row r="531" spans="1:24" ht="15.75" customHeight="1" x14ac:dyDescent="0.2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</row>
    <row r="532" spans="1:24" ht="15.75" customHeight="1" x14ac:dyDescent="0.2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</row>
    <row r="533" spans="1:24" ht="15.75" customHeight="1" x14ac:dyDescent="0.2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</row>
    <row r="534" spans="1:24" ht="15.75" customHeight="1" x14ac:dyDescent="0.2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</row>
    <row r="535" spans="1:24" ht="15.75" customHeight="1" x14ac:dyDescent="0.2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</row>
    <row r="536" spans="1:24" ht="15.75" customHeight="1" x14ac:dyDescent="0.2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</row>
    <row r="537" spans="1:24" ht="15.75" customHeight="1" x14ac:dyDescent="0.2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</row>
    <row r="538" spans="1:24" ht="15.75" customHeight="1" x14ac:dyDescent="0.2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</row>
    <row r="539" spans="1:24" ht="15.75" customHeight="1" x14ac:dyDescent="0.2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</row>
    <row r="540" spans="1:24" ht="15.75" customHeight="1" x14ac:dyDescent="0.2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</row>
    <row r="541" spans="1:24" ht="15.75" customHeight="1" x14ac:dyDescent="0.2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</row>
    <row r="542" spans="1:24" ht="15.75" customHeight="1" x14ac:dyDescent="0.2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</row>
    <row r="543" spans="1:24" ht="15.75" customHeight="1" x14ac:dyDescent="0.2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</row>
    <row r="544" spans="1:24" ht="15.75" customHeight="1" x14ac:dyDescent="0.2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</row>
    <row r="545" spans="1:24" ht="15.75" customHeight="1" x14ac:dyDescent="0.2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</row>
    <row r="546" spans="1:24" ht="15.75" customHeight="1" x14ac:dyDescent="0.2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</row>
    <row r="547" spans="1:24" ht="15.75" customHeight="1" x14ac:dyDescent="0.2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</row>
    <row r="548" spans="1:24" ht="15.75" customHeight="1" x14ac:dyDescent="0.2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</row>
    <row r="549" spans="1:24" ht="15.75" customHeight="1" x14ac:dyDescent="0.2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</row>
    <row r="550" spans="1:24" ht="15.75" customHeight="1" x14ac:dyDescent="0.2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</row>
    <row r="551" spans="1:24" ht="15.75" customHeight="1" x14ac:dyDescent="0.2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</row>
    <row r="552" spans="1:24" ht="15.75" customHeight="1" x14ac:dyDescent="0.2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</row>
    <row r="553" spans="1:24" ht="15.75" customHeight="1" x14ac:dyDescent="0.2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</row>
    <row r="554" spans="1:24" ht="15.75" customHeight="1" x14ac:dyDescent="0.2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</row>
    <row r="555" spans="1:24" ht="15.75" customHeight="1" x14ac:dyDescent="0.2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</row>
    <row r="556" spans="1:24" ht="15.75" customHeight="1" x14ac:dyDescent="0.2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</row>
    <row r="557" spans="1:24" ht="15.75" customHeight="1" x14ac:dyDescent="0.2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</row>
    <row r="558" spans="1:24" ht="15.75" customHeight="1" x14ac:dyDescent="0.2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</row>
    <row r="559" spans="1:24" ht="15.75" customHeight="1" x14ac:dyDescent="0.2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</row>
    <row r="560" spans="1:24" ht="15.75" customHeight="1" x14ac:dyDescent="0.2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</row>
    <row r="561" spans="1:24" ht="15.75" customHeight="1" x14ac:dyDescent="0.2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</row>
    <row r="562" spans="1:24" ht="15.75" customHeight="1" x14ac:dyDescent="0.2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</row>
    <row r="563" spans="1:24" ht="15.75" customHeight="1" x14ac:dyDescent="0.2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</row>
    <row r="564" spans="1:24" ht="15.75" customHeight="1" x14ac:dyDescent="0.2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</row>
    <row r="565" spans="1:24" ht="15.75" customHeight="1" x14ac:dyDescent="0.2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</row>
    <row r="566" spans="1:24" ht="15.75" customHeight="1" x14ac:dyDescent="0.2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</row>
    <row r="567" spans="1:24" ht="15.75" customHeight="1" x14ac:dyDescent="0.2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</row>
    <row r="568" spans="1:24" ht="15.75" customHeight="1" x14ac:dyDescent="0.2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</row>
    <row r="569" spans="1:24" ht="15.75" customHeight="1" x14ac:dyDescent="0.2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</row>
    <row r="570" spans="1:24" ht="15.75" customHeight="1" x14ac:dyDescent="0.2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</row>
    <row r="571" spans="1:24" ht="15.75" customHeight="1" x14ac:dyDescent="0.2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</row>
    <row r="572" spans="1:24" ht="15.75" customHeight="1" x14ac:dyDescent="0.2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</row>
    <row r="573" spans="1:24" ht="15.75" customHeight="1" x14ac:dyDescent="0.2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</row>
    <row r="574" spans="1:24" ht="15.75" customHeight="1" x14ac:dyDescent="0.2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</row>
    <row r="575" spans="1:24" ht="15.75" customHeight="1" x14ac:dyDescent="0.2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</row>
    <row r="576" spans="1:24" ht="15.75" customHeight="1" x14ac:dyDescent="0.2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</row>
    <row r="577" spans="1:24" ht="15.75" customHeight="1" x14ac:dyDescent="0.2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</row>
    <row r="578" spans="1:24" ht="15.75" customHeight="1" x14ac:dyDescent="0.2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</row>
    <row r="579" spans="1:24" ht="15.75" customHeight="1" x14ac:dyDescent="0.2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</row>
    <row r="580" spans="1:24" ht="15.75" customHeight="1" x14ac:dyDescent="0.2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</row>
    <row r="581" spans="1:24" ht="15.75" customHeight="1" x14ac:dyDescent="0.2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</row>
    <row r="582" spans="1:24" ht="15.75" customHeight="1" x14ac:dyDescent="0.2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</row>
    <row r="583" spans="1:24" ht="15.75" customHeight="1" x14ac:dyDescent="0.2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</row>
    <row r="584" spans="1:24" ht="15.75" customHeight="1" x14ac:dyDescent="0.2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</row>
    <row r="585" spans="1:24" ht="15.75" customHeight="1" x14ac:dyDescent="0.2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</row>
    <row r="586" spans="1:24" ht="15.75" customHeight="1" x14ac:dyDescent="0.2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</row>
    <row r="587" spans="1:24" ht="15.75" customHeight="1" x14ac:dyDescent="0.2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</row>
    <row r="588" spans="1:24" ht="15.75" customHeight="1" x14ac:dyDescent="0.2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</row>
    <row r="589" spans="1:24" ht="15.75" customHeight="1" x14ac:dyDescent="0.2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</row>
    <row r="590" spans="1:24" ht="15.75" customHeight="1" x14ac:dyDescent="0.2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</row>
    <row r="591" spans="1:24" ht="15.75" customHeight="1" x14ac:dyDescent="0.2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</row>
    <row r="592" spans="1:24" ht="15.75" customHeight="1" x14ac:dyDescent="0.2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</row>
    <row r="593" spans="1:24" ht="15.75" customHeight="1" x14ac:dyDescent="0.2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</row>
    <row r="594" spans="1:24" ht="15.75" customHeight="1" x14ac:dyDescent="0.2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</row>
    <row r="595" spans="1:24" ht="15.75" customHeight="1" x14ac:dyDescent="0.2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</row>
    <row r="596" spans="1:24" ht="15.75" customHeight="1" x14ac:dyDescent="0.2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</row>
    <row r="597" spans="1:24" ht="15.75" customHeight="1" x14ac:dyDescent="0.2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</row>
    <row r="598" spans="1:24" ht="15.75" customHeight="1" x14ac:dyDescent="0.2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</row>
    <row r="599" spans="1:24" ht="15.75" customHeight="1" x14ac:dyDescent="0.2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</row>
    <row r="600" spans="1:24" ht="15.75" customHeight="1" x14ac:dyDescent="0.2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</row>
    <row r="601" spans="1:24" ht="15.75" customHeight="1" x14ac:dyDescent="0.2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</row>
    <row r="602" spans="1:24" ht="15.75" customHeight="1" x14ac:dyDescent="0.2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</row>
    <row r="603" spans="1:24" ht="15.75" customHeight="1" x14ac:dyDescent="0.2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</row>
    <row r="604" spans="1:24" ht="15.75" customHeight="1" x14ac:dyDescent="0.2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</row>
    <row r="605" spans="1:24" ht="15.75" customHeight="1" x14ac:dyDescent="0.2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</row>
    <row r="606" spans="1:24" ht="15.75" customHeight="1" x14ac:dyDescent="0.2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</row>
    <row r="607" spans="1:24" ht="15.75" customHeight="1" x14ac:dyDescent="0.2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</row>
    <row r="608" spans="1:24" ht="15.75" customHeight="1" x14ac:dyDescent="0.2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</row>
    <row r="609" spans="1:24" ht="15.75" customHeight="1" x14ac:dyDescent="0.2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</row>
    <row r="610" spans="1:24" ht="15.75" customHeight="1" x14ac:dyDescent="0.2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</row>
    <row r="611" spans="1:24" ht="15.75" customHeight="1" x14ac:dyDescent="0.2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</row>
    <row r="612" spans="1:24" ht="15.75" customHeight="1" x14ac:dyDescent="0.2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</row>
    <row r="613" spans="1:24" ht="15.75" customHeight="1" x14ac:dyDescent="0.2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</row>
    <row r="614" spans="1:24" ht="15.75" customHeight="1" x14ac:dyDescent="0.2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</row>
    <row r="615" spans="1:24" ht="15.75" customHeight="1" x14ac:dyDescent="0.2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</row>
    <row r="616" spans="1:24" ht="15.75" customHeight="1" x14ac:dyDescent="0.2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</row>
    <row r="617" spans="1:24" ht="15.75" customHeight="1" x14ac:dyDescent="0.2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</row>
    <row r="618" spans="1:24" ht="15.75" customHeight="1" x14ac:dyDescent="0.2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</row>
    <row r="619" spans="1:24" ht="15.75" customHeight="1" x14ac:dyDescent="0.2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</row>
    <row r="620" spans="1:24" ht="15.75" customHeight="1" x14ac:dyDescent="0.2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</row>
    <row r="621" spans="1:24" ht="15.75" customHeight="1" x14ac:dyDescent="0.2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</row>
    <row r="622" spans="1:24" ht="15.75" customHeight="1" x14ac:dyDescent="0.2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</row>
    <row r="623" spans="1:24" ht="15.75" customHeight="1" x14ac:dyDescent="0.2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</row>
    <row r="624" spans="1:24" ht="15.75" customHeight="1" x14ac:dyDescent="0.2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</row>
    <row r="625" spans="1:24" ht="15.75" customHeight="1" x14ac:dyDescent="0.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</row>
    <row r="626" spans="1:24" ht="15.75" customHeight="1" x14ac:dyDescent="0.2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</row>
    <row r="627" spans="1:24" ht="15.75" customHeight="1" x14ac:dyDescent="0.2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</row>
    <row r="628" spans="1:24" ht="15.75" customHeight="1" x14ac:dyDescent="0.2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</row>
    <row r="629" spans="1:24" ht="15.75" customHeight="1" x14ac:dyDescent="0.2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</row>
    <row r="630" spans="1:24" ht="15.75" customHeight="1" x14ac:dyDescent="0.2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</row>
    <row r="631" spans="1:24" ht="15.75" customHeight="1" x14ac:dyDescent="0.2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</row>
    <row r="632" spans="1:24" ht="15.75" customHeight="1" x14ac:dyDescent="0.2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</row>
    <row r="633" spans="1:24" ht="15.75" customHeight="1" x14ac:dyDescent="0.2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</row>
    <row r="634" spans="1:24" ht="15.75" customHeight="1" x14ac:dyDescent="0.2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</row>
    <row r="635" spans="1:24" ht="15.75" customHeight="1" x14ac:dyDescent="0.2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</row>
    <row r="636" spans="1:24" ht="15.75" customHeight="1" x14ac:dyDescent="0.2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</row>
    <row r="637" spans="1:24" ht="15.75" customHeight="1" x14ac:dyDescent="0.2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</row>
    <row r="638" spans="1:24" ht="15.75" customHeight="1" x14ac:dyDescent="0.2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</row>
    <row r="639" spans="1:24" ht="15.75" customHeight="1" x14ac:dyDescent="0.2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</row>
    <row r="640" spans="1:24" ht="15.75" customHeight="1" x14ac:dyDescent="0.2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</row>
    <row r="641" spans="1:24" ht="15.75" customHeight="1" x14ac:dyDescent="0.2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</row>
    <row r="642" spans="1:24" ht="15.75" customHeight="1" x14ac:dyDescent="0.2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</row>
    <row r="643" spans="1:24" ht="15.75" customHeight="1" x14ac:dyDescent="0.2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</row>
    <row r="644" spans="1:24" ht="15.75" customHeight="1" x14ac:dyDescent="0.2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</row>
    <row r="645" spans="1:24" ht="15.75" customHeight="1" x14ac:dyDescent="0.2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</row>
    <row r="646" spans="1:24" ht="15.75" customHeight="1" x14ac:dyDescent="0.2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</row>
    <row r="647" spans="1:24" ht="15.75" customHeight="1" x14ac:dyDescent="0.2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</row>
    <row r="648" spans="1:24" ht="15.75" customHeight="1" x14ac:dyDescent="0.2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</row>
    <row r="649" spans="1:24" ht="15.75" customHeight="1" x14ac:dyDescent="0.2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</row>
    <row r="650" spans="1:24" ht="15.75" customHeight="1" x14ac:dyDescent="0.2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</row>
    <row r="651" spans="1:24" ht="15.75" customHeight="1" x14ac:dyDescent="0.2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</row>
    <row r="652" spans="1:24" ht="15.75" customHeight="1" x14ac:dyDescent="0.2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</row>
    <row r="653" spans="1:24" ht="15.75" customHeight="1" x14ac:dyDescent="0.2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</row>
    <row r="654" spans="1:24" ht="15.75" customHeight="1" x14ac:dyDescent="0.2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</row>
    <row r="655" spans="1:24" ht="15.75" customHeight="1" x14ac:dyDescent="0.2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</row>
    <row r="656" spans="1:24" ht="15.75" customHeight="1" x14ac:dyDescent="0.2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</row>
    <row r="657" spans="1:24" ht="15.75" customHeight="1" x14ac:dyDescent="0.2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</row>
    <row r="658" spans="1:24" ht="15.75" customHeight="1" x14ac:dyDescent="0.2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</row>
    <row r="659" spans="1:24" ht="15.75" customHeight="1" x14ac:dyDescent="0.2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</row>
    <row r="660" spans="1:24" ht="15.75" customHeight="1" x14ac:dyDescent="0.2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</row>
    <row r="661" spans="1:24" ht="15.75" customHeight="1" x14ac:dyDescent="0.2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</row>
    <row r="662" spans="1:24" ht="15.75" customHeight="1" x14ac:dyDescent="0.2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</row>
    <row r="663" spans="1:24" ht="15.75" customHeight="1" x14ac:dyDescent="0.2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</row>
    <row r="664" spans="1:24" ht="15.75" customHeight="1" x14ac:dyDescent="0.2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</row>
    <row r="665" spans="1:24" ht="15.75" customHeight="1" x14ac:dyDescent="0.2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</row>
    <row r="666" spans="1:24" ht="15.75" customHeight="1" x14ac:dyDescent="0.2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</row>
    <row r="667" spans="1:24" ht="15.75" customHeight="1" x14ac:dyDescent="0.2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</row>
    <row r="668" spans="1:24" ht="15.75" customHeight="1" x14ac:dyDescent="0.2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</row>
    <row r="669" spans="1:24" ht="15.75" customHeight="1" x14ac:dyDescent="0.2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</row>
    <row r="670" spans="1:24" ht="15.75" customHeight="1" x14ac:dyDescent="0.2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</row>
    <row r="671" spans="1:24" ht="15.75" customHeight="1" x14ac:dyDescent="0.2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</row>
    <row r="672" spans="1:24" ht="15.75" customHeight="1" x14ac:dyDescent="0.2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</row>
    <row r="673" spans="1:24" ht="15.75" customHeight="1" x14ac:dyDescent="0.2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</row>
    <row r="674" spans="1:24" ht="15.75" customHeight="1" x14ac:dyDescent="0.2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</row>
    <row r="675" spans="1:24" ht="15.75" customHeight="1" x14ac:dyDescent="0.2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</row>
    <row r="676" spans="1:24" ht="15.75" customHeight="1" x14ac:dyDescent="0.2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</row>
    <row r="677" spans="1:24" ht="15.75" customHeight="1" x14ac:dyDescent="0.2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</row>
    <row r="678" spans="1:24" ht="15.75" customHeight="1" x14ac:dyDescent="0.2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</row>
    <row r="679" spans="1:24" ht="15.75" customHeight="1" x14ac:dyDescent="0.2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</row>
    <row r="680" spans="1:24" ht="15.75" customHeight="1" x14ac:dyDescent="0.2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</row>
    <row r="681" spans="1:24" ht="15.75" customHeight="1" x14ac:dyDescent="0.2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</row>
    <row r="682" spans="1:24" ht="15.75" customHeight="1" x14ac:dyDescent="0.2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</row>
    <row r="683" spans="1:24" ht="15.75" customHeight="1" x14ac:dyDescent="0.2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</row>
    <row r="684" spans="1:24" ht="15.75" customHeight="1" x14ac:dyDescent="0.2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</row>
    <row r="685" spans="1:24" ht="15.75" customHeight="1" x14ac:dyDescent="0.2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</row>
    <row r="686" spans="1:24" ht="15.75" customHeight="1" x14ac:dyDescent="0.2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</row>
    <row r="687" spans="1:24" ht="15.75" customHeight="1" x14ac:dyDescent="0.2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</row>
    <row r="688" spans="1:24" ht="15.75" customHeight="1" x14ac:dyDescent="0.2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</row>
    <row r="689" spans="1:24" ht="15.75" customHeight="1" x14ac:dyDescent="0.2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</row>
    <row r="690" spans="1:24" ht="15.75" customHeight="1" x14ac:dyDescent="0.2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</row>
    <row r="691" spans="1:24" ht="15.75" customHeight="1" x14ac:dyDescent="0.2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</row>
    <row r="692" spans="1:24" ht="15.75" customHeight="1" x14ac:dyDescent="0.2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</row>
    <row r="693" spans="1:24" ht="15.75" customHeight="1" x14ac:dyDescent="0.2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</row>
    <row r="694" spans="1:24" ht="15.75" customHeight="1" x14ac:dyDescent="0.2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</row>
    <row r="695" spans="1:24" ht="15.75" customHeight="1" x14ac:dyDescent="0.2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</row>
    <row r="696" spans="1:24" ht="15.75" customHeight="1" x14ac:dyDescent="0.2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</row>
    <row r="697" spans="1:24" ht="15.75" customHeight="1" x14ac:dyDescent="0.2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</row>
    <row r="698" spans="1:24" ht="15.75" customHeight="1" x14ac:dyDescent="0.2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</row>
    <row r="699" spans="1:24" ht="15.75" customHeight="1" x14ac:dyDescent="0.2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</row>
    <row r="700" spans="1:24" ht="15.75" customHeight="1" x14ac:dyDescent="0.2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</row>
    <row r="701" spans="1:24" ht="15.75" customHeight="1" x14ac:dyDescent="0.2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</row>
    <row r="702" spans="1:24" ht="15.75" customHeight="1" x14ac:dyDescent="0.2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</row>
    <row r="703" spans="1:24" ht="15.75" customHeight="1" x14ac:dyDescent="0.2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</row>
    <row r="704" spans="1:24" ht="15.75" customHeight="1" x14ac:dyDescent="0.2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</row>
    <row r="705" spans="1:24" ht="15.75" customHeight="1" x14ac:dyDescent="0.2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</row>
    <row r="706" spans="1:24" ht="15.75" customHeight="1" x14ac:dyDescent="0.2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</row>
    <row r="707" spans="1:24" ht="15.75" customHeight="1" x14ac:dyDescent="0.2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</row>
    <row r="708" spans="1:24" ht="15.75" customHeight="1" x14ac:dyDescent="0.2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</row>
    <row r="709" spans="1:24" ht="15.75" customHeight="1" x14ac:dyDescent="0.2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</row>
    <row r="710" spans="1:24" ht="15.75" customHeight="1" x14ac:dyDescent="0.2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</row>
    <row r="711" spans="1:24" ht="15.75" customHeight="1" x14ac:dyDescent="0.2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</row>
    <row r="712" spans="1:24" ht="15.75" customHeight="1" x14ac:dyDescent="0.2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</row>
    <row r="713" spans="1:24" ht="15.75" customHeight="1" x14ac:dyDescent="0.2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</row>
    <row r="714" spans="1:24" ht="15.75" customHeight="1" x14ac:dyDescent="0.2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</row>
    <row r="715" spans="1:24" ht="15.75" customHeight="1" x14ac:dyDescent="0.2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</row>
    <row r="716" spans="1:24" ht="15.75" customHeight="1" x14ac:dyDescent="0.2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</row>
    <row r="717" spans="1:24" ht="15.75" customHeight="1" x14ac:dyDescent="0.2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</row>
    <row r="718" spans="1:24" ht="15.75" customHeight="1" x14ac:dyDescent="0.2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</row>
    <row r="719" spans="1:24" ht="15.75" customHeight="1" x14ac:dyDescent="0.2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</row>
    <row r="720" spans="1:24" ht="15.75" customHeight="1" x14ac:dyDescent="0.2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</row>
    <row r="721" spans="1:24" ht="15.75" customHeight="1" x14ac:dyDescent="0.2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</row>
    <row r="722" spans="1:24" ht="15.75" customHeight="1" x14ac:dyDescent="0.2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</row>
    <row r="723" spans="1:24" ht="15.75" customHeight="1" x14ac:dyDescent="0.2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</row>
    <row r="724" spans="1:24" ht="15.75" customHeight="1" x14ac:dyDescent="0.2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</row>
    <row r="725" spans="1:24" ht="15.75" customHeight="1" x14ac:dyDescent="0.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</row>
    <row r="726" spans="1:24" ht="15.75" customHeight="1" x14ac:dyDescent="0.2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</row>
    <row r="727" spans="1:24" ht="15.75" customHeight="1" x14ac:dyDescent="0.2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</row>
    <row r="728" spans="1:24" ht="15.75" customHeight="1" x14ac:dyDescent="0.2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</row>
    <row r="729" spans="1:24" ht="15.75" customHeight="1" x14ac:dyDescent="0.2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</row>
    <row r="730" spans="1:24" ht="15.75" customHeight="1" x14ac:dyDescent="0.2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</row>
    <row r="731" spans="1:24" ht="15.75" customHeight="1" x14ac:dyDescent="0.2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</row>
    <row r="732" spans="1:24" ht="15.75" customHeight="1" x14ac:dyDescent="0.2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</row>
    <row r="733" spans="1:24" ht="15.75" customHeight="1" x14ac:dyDescent="0.2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</row>
    <row r="734" spans="1:24" ht="15.75" customHeight="1" x14ac:dyDescent="0.2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</row>
    <row r="735" spans="1:24" ht="15.75" customHeight="1" x14ac:dyDescent="0.2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</row>
    <row r="736" spans="1:24" ht="15.75" customHeight="1" x14ac:dyDescent="0.2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</row>
    <row r="737" spans="1:24" ht="15.75" customHeight="1" x14ac:dyDescent="0.2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</row>
    <row r="738" spans="1:24" ht="15.75" customHeight="1" x14ac:dyDescent="0.2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</row>
    <row r="739" spans="1:24" ht="15.75" customHeight="1" x14ac:dyDescent="0.2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</row>
    <row r="740" spans="1:24" ht="15.75" customHeight="1" x14ac:dyDescent="0.2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</row>
    <row r="741" spans="1:24" ht="15.75" customHeight="1" x14ac:dyDescent="0.2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</row>
    <row r="742" spans="1:24" ht="15.75" customHeight="1" x14ac:dyDescent="0.2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</row>
    <row r="743" spans="1:24" ht="15.75" customHeight="1" x14ac:dyDescent="0.2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</row>
    <row r="744" spans="1:24" ht="15.75" customHeight="1" x14ac:dyDescent="0.2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</row>
    <row r="745" spans="1:24" ht="15.75" customHeight="1" x14ac:dyDescent="0.2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</row>
    <row r="746" spans="1:24" ht="15.75" customHeight="1" x14ac:dyDescent="0.2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</row>
    <row r="747" spans="1:24" ht="15.75" customHeight="1" x14ac:dyDescent="0.2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</row>
    <row r="748" spans="1:24" ht="15.75" customHeight="1" x14ac:dyDescent="0.2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</row>
    <row r="749" spans="1:24" ht="15.75" customHeight="1" x14ac:dyDescent="0.2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</row>
    <row r="750" spans="1:24" ht="15.75" customHeight="1" x14ac:dyDescent="0.2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</row>
    <row r="751" spans="1:24" ht="15.75" customHeight="1" x14ac:dyDescent="0.2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</row>
    <row r="752" spans="1:24" ht="15.75" customHeight="1" x14ac:dyDescent="0.2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</row>
    <row r="753" spans="1:24" ht="15.75" customHeight="1" x14ac:dyDescent="0.2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</row>
    <row r="754" spans="1:24" ht="15.75" customHeight="1" x14ac:dyDescent="0.2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</row>
    <row r="755" spans="1:24" ht="15.75" customHeight="1" x14ac:dyDescent="0.2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</row>
    <row r="756" spans="1:24" ht="15.75" customHeight="1" x14ac:dyDescent="0.2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</row>
    <row r="757" spans="1:24" ht="15.75" customHeight="1" x14ac:dyDescent="0.2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</row>
    <row r="758" spans="1:24" ht="15.75" customHeight="1" x14ac:dyDescent="0.2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</row>
    <row r="759" spans="1:24" ht="15.75" customHeight="1" x14ac:dyDescent="0.2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</row>
    <row r="760" spans="1:24" ht="15.75" customHeight="1" x14ac:dyDescent="0.2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</row>
    <row r="761" spans="1:24" ht="15.75" customHeight="1" x14ac:dyDescent="0.2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</row>
    <row r="762" spans="1:24" ht="15.75" customHeight="1" x14ac:dyDescent="0.2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</row>
    <row r="763" spans="1:24" ht="15.75" customHeight="1" x14ac:dyDescent="0.2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</row>
    <row r="764" spans="1:24" ht="15.75" customHeight="1" x14ac:dyDescent="0.2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</row>
    <row r="765" spans="1:24" ht="15.75" customHeight="1" x14ac:dyDescent="0.2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</row>
    <row r="766" spans="1:24" ht="15.75" customHeight="1" x14ac:dyDescent="0.2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</row>
    <row r="767" spans="1:24" ht="15.75" customHeight="1" x14ac:dyDescent="0.2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</row>
    <row r="768" spans="1:24" ht="15.75" customHeight="1" x14ac:dyDescent="0.2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</row>
    <row r="769" spans="1:24" ht="15.75" customHeight="1" x14ac:dyDescent="0.2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</row>
    <row r="770" spans="1:24" ht="15.75" customHeight="1" x14ac:dyDescent="0.2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</row>
    <row r="771" spans="1:24" ht="15.75" customHeight="1" x14ac:dyDescent="0.2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</row>
    <row r="772" spans="1:24" ht="15.75" customHeight="1" x14ac:dyDescent="0.2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</row>
    <row r="773" spans="1:24" ht="15.75" customHeight="1" x14ac:dyDescent="0.2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</row>
    <row r="774" spans="1:24" ht="15.75" customHeight="1" x14ac:dyDescent="0.2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</row>
    <row r="775" spans="1:24" ht="15.75" customHeight="1" x14ac:dyDescent="0.2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</row>
    <row r="776" spans="1:24" ht="15.75" customHeight="1" x14ac:dyDescent="0.2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</row>
    <row r="777" spans="1:24" ht="15.75" customHeight="1" x14ac:dyDescent="0.2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</row>
    <row r="778" spans="1:24" ht="15.75" customHeight="1" x14ac:dyDescent="0.2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</row>
    <row r="779" spans="1:24" ht="15.75" customHeight="1" x14ac:dyDescent="0.2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</row>
    <row r="780" spans="1:24" ht="15.75" customHeight="1" x14ac:dyDescent="0.2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</row>
    <row r="781" spans="1:24" ht="15.75" customHeight="1" x14ac:dyDescent="0.2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</row>
    <row r="782" spans="1:24" ht="15.75" customHeight="1" x14ac:dyDescent="0.2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</row>
    <row r="783" spans="1:24" ht="15.75" customHeight="1" x14ac:dyDescent="0.2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</row>
    <row r="784" spans="1:24" ht="15.75" customHeight="1" x14ac:dyDescent="0.2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</row>
    <row r="785" spans="1:24" ht="15.75" customHeight="1" x14ac:dyDescent="0.2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</row>
    <row r="786" spans="1:24" ht="15.75" customHeight="1" x14ac:dyDescent="0.2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</row>
    <row r="787" spans="1:24" ht="15.75" customHeight="1" x14ac:dyDescent="0.2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</row>
    <row r="788" spans="1:24" ht="15.75" customHeight="1" x14ac:dyDescent="0.2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</row>
    <row r="789" spans="1:24" ht="15.75" customHeight="1" x14ac:dyDescent="0.2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</row>
    <row r="790" spans="1:24" ht="15.75" customHeight="1" x14ac:dyDescent="0.2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</row>
    <row r="791" spans="1:24" ht="15.75" customHeight="1" x14ac:dyDescent="0.2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</row>
    <row r="792" spans="1:24" ht="15.75" customHeight="1" x14ac:dyDescent="0.2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</row>
    <row r="793" spans="1:24" ht="15.75" customHeight="1" x14ac:dyDescent="0.2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</row>
    <row r="794" spans="1:24" ht="15.75" customHeight="1" x14ac:dyDescent="0.2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</row>
    <row r="795" spans="1:24" ht="15.75" customHeight="1" x14ac:dyDescent="0.2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</row>
    <row r="796" spans="1:24" ht="15.75" customHeight="1" x14ac:dyDescent="0.2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</row>
    <row r="797" spans="1:24" ht="15.75" customHeight="1" x14ac:dyDescent="0.2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</row>
    <row r="798" spans="1:24" ht="15.75" customHeight="1" x14ac:dyDescent="0.2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</row>
    <row r="799" spans="1:24" ht="15.75" customHeight="1" x14ac:dyDescent="0.2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</row>
    <row r="800" spans="1:24" ht="15.75" customHeight="1" x14ac:dyDescent="0.2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</row>
    <row r="801" spans="1:24" ht="15.75" customHeight="1" x14ac:dyDescent="0.2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</row>
    <row r="802" spans="1:24" ht="15.75" customHeight="1" x14ac:dyDescent="0.2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</row>
    <row r="803" spans="1:24" ht="15.75" customHeight="1" x14ac:dyDescent="0.2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</row>
    <row r="804" spans="1:24" ht="15.75" customHeight="1" x14ac:dyDescent="0.2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</row>
    <row r="805" spans="1:24" ht="15.75" customHeight="1" x14ac:dyDescent="0.2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</row>
    <row r="806" spans="1:24" ht="15.75" customHeight="1" x14ac:dyDescent="0.2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</row>
    <row r="807" spans="1:24" ht="15.75" customHeight="1" x14ac:dyDescent="0.2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</row>
    <row r="808" spans="1:24" ht="15.75" customHeight="1" x14ac:dyDescent="0.2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</row>
    <row r="809" spans="1:24" ht="15.75" customHeight="1" x14ac:dyDescent="0.2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</row>
    <row r="810" spans="1:24" ht="15.75" customHeight="1" x14ac:dyDescent="0.2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</row>
    <row r="811" spans="1:24" ht="15.75" customHeight="1" x14ac:dyDescent="0.2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</row>
    <row r="812" spans="1:24" ht="15.75" customHeight="1" x14ac:dyDescent="0.2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</row>
    <row r="813" spans="1:24" ht="15.75" customHeight="1" x14ac:dyDescent="0.2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</row>
    <row r="814" spans="1:24" ht="15.75" customHeight="1" x14ac:dyDescent="0.2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</row>
    <row r="815" spans="1:24" ht="15.75" customHeight="1" x14ac:dyDescent="0.2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</row>
    <row r="816" spans="1:24" ht="15.75" customHeight="1" x14ac:dyDescent="0.2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</row>
    <row r="817" spans="1:24" ht="15.75" customHeight="1" x14ac:dyDescent="0.2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</row>
    <row r="818" spans="1:24" ht="15.75" customHeight="1" x14ac:dyDescent="0.2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</row>
    <row r="819" spans="1:24" ht="15.75" customHeight="1" x14ac:dyDescent="0.2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</row>
    <row r="820" spans="1:24" ht="15.75" customHeight="1" x14ac:dyDescent="0.2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</row>
    <row r="821" spans="1:24" ht="15.75" customHeight="1" x14ac:dyDescent="0.2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</row>
    <row r="822" spans="1:24" ht="15.75" customHeight="1" x14ac:dyDescent="0.2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</row>
    <row r="823" spans="1:24" ht="15.75" customHeight="1" x14ac:dyDescent="0.2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</row>
    <row r="824" spans="1:24" ht="15.75" customHeight="1" x14ac:dyDescent="0.2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</row>
    <row r="825" spans="1:24" ht="15.75" customHeight="1" x14ac:dyDescent="0.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</row>
    <row r="826" spans="1:24" ht="15.75" customHeight="1" x14ac:dyDescent="0.2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</row>
    <row r="827" spans="1:24" ht="15.75" customHeight="1" x14ac:dyDescent="0.2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</row>
    <row r="828" spans="1:24" ht="15.75" customHeight="1" x14ac:dyDescent="0.2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</row>
    <row r="829" spans="1:24" ht="15.75" customHeight="1" x14ac:dyDescent="0.2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</row>
    <row r="830" spans="1:24" ht="15.75" customHeight="1" x14ac:dyDescent="0.2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</row>
    <row r="831" spans="1:24" ht="15.75" customHeight="1" x14ac:dyDescent="0.2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</row>
    <row r="832" spans="1:24" ht="15.75" customHeight="1" x14ac:dyDescent="0.2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</row>
    <row r="833" spans="1:24" ht="15.75" customHeight="1" x14ac:dyDescent="0.2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</row>
    <row r="834" spans="1:24" ht="15.75" customHeight="1" x14ac:dyDescent="0.2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</row>
    <row r="835" spans="1:24" ht="15.75" customHeight="1" x14ac:dyDescent="0.2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</row>
  </sheetData>
  <mergeCells count="3">
    <mergeCell ref="B17:D17"/>
    <mergeCell ref="B2:B3"/>
    <mergeCell ref="B1:D1"/>
  </mergeCells>
  <printOptions horizontalCentered="1"/>
  <pageMargins left="0.51181102362204722" right="0.51181102362204722" top="0.78740157480314965" bottom="0.78740157480314965" header="0" footer="0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J81"/>
  <sheetViews>
    <sheetView workbookViewId="0">
      <selection activeCell="F24" sqref="F24"/>
    </sheetView>
  </sheetViews>
  <sheetFormatPr defaultRowHeight="15" x14ac:dyDescent="0.25"/>
  <cols>
    <col min="2" max="2" width="51" customWidth="1"/>
    <col min="3" max="6" width="19" customWidth="1"/>
    <col min="7" max="7" width="34" bestFit="1" customWidth="1"/>
    <col min="9" max="9" width="10.5703125" bestFit="1" customWidth="1"/>
    <col min="10" max="10" width="10.7109375" bestFit="1" customWidth="1"/>
    <col min="12" max="12" width="11.28515625" customWidth="1"/>
    <col min="13" max="13" width="11" customWidth="1"/>
  </cols>
  <sheetData>
    <row r="1" spans="1:10" ht="21" x14ac:dyDescent="0.35">
      <c r="A1" s="118" t="s">
        <v>110</v>
      </c>
      <c r="B1" s="118"/>
      <c r="C1" s="118"/>
      <c r="D1" s="118"/>
      <c r="E1" s="118"/>
      <c r="F1" s="118"/>
      <c r="G1" s="118"/>
    </row>
    <row r="3" spans="1:10" x14ac:dyDescent="0.25">
      <c r="A3" s="128" t="s">
        <v>140</v>
      </c>
      <c r="B3" s="72" t="s">
        <v>111</v>
      </c>
      <c r="C3" s="73"/>
      <c r="D3" s="74" t="s">
        <v>114</v>
      </c>
    </row>
    <row r="4" spans="1:10" x14ac:dyDescent="0.25">
      <c r="A4" s="129"/>
      <c r="B4" s="24" t="s">
        <v>112</v>
      </c>
      <c r="C4" s="34">
        <v>225.9</v>
      </c>
      <c r="D4" s="34">
        <v>9.0299999999999994</v>
      </c>
      <c r="E4" t="s">
        <v>122</v>
      </c>
    </row>
    <row r="5" spans="1:10" x14ac:dyDescent="0.25">
      <c r="A5" s="129"/>
      <c r="B5" s="24" t="s">
        <v>113</v>
      </c>
      <c r="C5" s="34">
        <v>259.89999999999998</v>
      </c>
      <c r="D5" s="34">
        <f>C5/25</f>
        <v>10.395999999999999</v>
      </c>
      <c r="E5" t="s">
        <v>123</v>
      </c>
    </row>
    <row r="6" spans="1:10" x14ac:dyDescent="0.25">
      <c r="A6" s="130"/>
      <c r="B6" s="24" t="s">
        <v>115</v>
      </c>
      <c r="C6" s="34">
        <v>139.9</v>
      </c>
      <c r="D6" s="34">
        <f>C6/15</f>
        <v>9.3266666666666662</v>
      </c>
      <c r="E6" t="s">
        <v>124</v>
      </c>
    </row>
    <row r="7" spans="1:10" x14ac:dyDescent="0.25">
      <c r="C7" s="75" t="s">
        <v>47</v>
      </c>
      <c r="D7" s="76">
        <f>AVERAGE(D4:D6)</f>
        <v>9.5842222222222215</v>
      </c>
    </row>
    <row r="8" spans="1:10" s="12" customFormat="1" x14ac:dyDescent="0.25">
      <c r="C8" s="77"/>
      <c r="D8" s="78"/>
    </row>
    <row r="9" spans="1:10" s="12" customFormat="1" x14ac:dyDescent="0.25">
      <c r="A9" s="128" t="s">
        <v>141</v>
      </c>
      <c r="B9" s="72" t="s">
        <v>120</v>
      </c>
      <c r="C9" s="74" t="s">
        <v>125</v>
      </c>
      <c r="D9" s="74" t="s">
        <v>126</v>
      </c>
      <c r="E9" s="74" t="s">
        <v>127</v>
      </c>
      <c r="F9" s="74" t="s">
        <v>128</v>
      </c>
      <c r="I9" s="97"/>
      <c r="J9" s="97"/>
    </row>
    <row r="10" spans="1:10" s="12" customFormat="1" x14ac:dyDescent="0.25">
      <c r="A10" s="129"/>
      <c r="B10" s="24" t="s">
        <v>121</v>
      </c>
      <c r="C10" s="34">
        <v>14574</v>
      </c>
      <c r="D10" s="34">
        <f>C10/38</f>
        <v>383.5263157894737</v>
      </c>
      <c r="E10" s="34">
        <v>2600</v>
      </c>
      <c r="F10" s="34">
        <f>E10/38</f>
        <v>68.421052631578945</v>
      </c>
      <c r="G10" s="81" t="s">
        <v>135</v>
      </c>
      <c r="H10" s="79"/>
      <c r="I10" s="98"/>
      <c r="J10" s="98"/>
    </row>
    <row r="11" spans="1:10" s="12" customFormat="1" x14ac:dyDescent="0.25">
      <c r="A11" s="129"/>
      <c r="B11" s="24" t="s">
        <v>129</v>
      </c>
      <c r="C11" s="34">
        <v>13330</v>
      </c>
      <c r="D11" s="34">
        <f>C11/31</f>
        <v>430</v>
      </c>
      <c r="E11" s="34">
        <v>2170</v>
      </c>
      <c r="F11" s="34">
        <f>E11/31</f>
        <v>70</v>
      </c>
      <c r="G11" s="80" t="s">
        <v>136</v>
      </c>
    </row>
    <row r="12" spans="1:10" s="12" customFormat="1" x14ac:dyDescent="0.25">
      <c r="A12" s="129"/>
      <c r="B12" s="24" t="s">
        <v>130</v>
      </c>
      <c r="C12" s="34">
        <v>14507</v>
      </c>
      <c r="D12" s="34">
        <f>C12/30</f>
        <v>483.56666666666666</v>
      </c>
      <c r="E12" s="34">
        <v>2215</v>
      </c>
      <c r="F12" s="34">
        <f>E12/30</f>
        <v>73.833333333333329</v>
      </c>
      <c r="G12" s="80" t="s">
        <v>137</v>
      </c>
    </row>
    <row r="13" spans="1:10" s="12" customFormat="1" x14ac:dyDescent="0.25">
      <c r="A13" s="130"/>
      <c r="B13" s="24" t="s">
        <v>70</v>
      </c>
      <c r="C13" s="34">
        <v>19446</v>
      </c>
      <c r="D13" s="34">
        <f>C13/30</f>
        <v>648.20000000000005</v>
      </c>
      <c r="E13" s="34">
        <v>1350</v>
      </c>
      <c r="F13" s="34">
        <f t="shared" ref="F13" si="0">E13/30</f>
        <v>45</v>
      </c>
      <c r="G13" s="80" t="s">
        <v>138</v>
      </c>
    </row>
    <row r="14" spans="1:10" s="12" customFormat="1" x14ac:dyDescent="0.25">
      <c r="A14"/>
      <c r="B14"/>
      <c r="C14" s="75" t="s">
        <v>47</v>
      </c>
      <c r="D14" s="76">
        <f>AVERAGE(D10:D13)</f>
        <v>486.3232456140351</v>
      </c>
      <c r="E14" s="75"/>
      <c r="F14" s="76">
        <f>AVERAGE(F10:F13)</f>
        <v>64.313596491228068</v>
      </c>
    </row>
    <row r="15" spans="1:10" s="12" customFormat="1" x14ac:dyDescent="0.25">
      <c r="C15" s="77"/>
      <c r="D15" s="78"/>
    </row>
    <row r="16" spans="1:10" x14ac:dyDescent="0.25">
      <c r="A16" s="128" t="s">
        <v>142</v>
      </c>
      <c r="B16" s="72" t="s">
        <v>139</v>
      </c>
      <c r="C16" s="73"/>
    </row>
    <row r="17" spans="1:4" x14ac:dyDescent="0.25">
      <c r="A17" s="129"/>
      <c r="B17" s="24" t="s">
        <v>64</v>
      </c>
      <c r="C17" s="34">
        <v>568.1</v>
      </c>
      <c r="D17" t="s">
        <v>145</v>
      </c>
    </row>
    <row r="18" spans="1:4" x14ac:dyDescent="0.25">
      <c r="A18" s="129"/>
      <c r="B18" s="24" t="s">
        <v>65</v>
      </c>
      <c r="C18" s="34">
        <v>496</v>
      </c>
      <c r="D18" s="29" t="s">
        <v>151</v>
      </c>
    </row>
    <row r="19" spans="1:4" x14ac:dyDescent="0.25">
      <c r="A19" s="130"/>
      <c r="B19" s="24" t="s">
        <v>143</v>
      </c>
      <c r="C19" s="34">
        <f>55.78*10</f>
        <v>557.79999999999995</v>
      </c>
      <c r="D19" t="s">
        <v>144</v>
      </c>
    </row>
    <row r="20" spans="1:4" x14ac:dyDescent="0.25">
      <c r="B20" s="75" t="s">
        <v>47</v>
      </c>
      <c r="C20" s="76">
        <f>AVERAGE(C17:C19)</f>
        <v>540.63333333333333</v>
      </c>
    </row>
    <row r="21" spans="1:4" s="12" customFormat="1" x14ac:dyDescent="0.25">
      <c r="C21" s="77"/>
    </row>
    <row r="22" spans="1:4" x14ac:dyDescent="0.25">
      <c r="A22" s="128" t="s">
        <v>147</v>
      </c>
      <c r="B22" s="72" t="s">
        <v>148</v>
      </c>
      <c r="C22" s="73"/>
    </row>
    <row r="23" spans="1:4" x14ac:dyDescent="0.25">
      <c r="A23" s="129"/>
      <c r="B23" s="24" t="s">
        <v>149</v>
      </c>
      <c r="C23" s="34">
        <v>46</v>
      </c>
      <c r="D23" t="s">
        <v>150</v>
      </c>
    </row>
    <row r="24" spans="1:4" x14ac:dyDescent="0.25">
      <c r="A24" s="129"/>
      <c r="B24" s="24" t="s">
        <v>64</v>
      </c>
      <c r="C24" s="34">
        <v>65.260000000000005</v>
      </c>
      <c r="D24" t="s">
        <v>145</v>
      </c>
    </row>
    <row r="25" spans="1:4" x14ac:dyDescent="0.25">
      <c r="A25" s="130"/>
      <c r="B25" s="24" t="s">
        <v>143</v>
      </c>
      <c r="C25" s="34">
        <f>6*10.88</f>
        <v>65.28</v>
      </c>
      <c r="D25" t="s">
        <v>144</v>
      </c>
    </row>
    <row r="26" spans="1:4" x14ac:dyDescent="0.25">
      <c r="B26" s="75" t="s">
        <v>47</v>
      </c>
      <c r="C26" s="76">
        <f>AVERAGE(C23:C25)</f>
        <v>58.846666666666671</v>
      </c>
    </row>
    <row r="27" spans="1:4" s="12" customFormat="1" x14ac:dyDescent="0.25">
      <c r="C27" s="77"/>
      <c r="D27" s="78"/>
    </row>
    <row r="28" spans="1:4" x14ac:dyDescent="0.25">
      <c r="A28" s="128" t="s">
        <v>152</v>
      </c>
      <c r="B28" s="72" t="s">
        <v>153</v>
      </c>
      <c r="C28" s="73"/>
    </row>
    <row r="29" spans="1:4" x14ac:dyDescent="0.25">
      <c r="A29" s="129"/>
      <c r="B29" s="24" t="s">
        <v>143</v>
      </c>
      <c r="C29" s="34">
        <v>23.27</v>
      </c>
      <c r="D29" t="s">
        <v>144</v>
      </c>
    </row>
    <row r="30" spans="1:4" x14ac:dyDescent="0.25">
      <c r="A30" s="129"/>
      <c r="B30" s="24" t="s">
        <v>154</v>
      </c>
      <c r="C30" s="34">
        <v>16.899999999999999</v>
      </c>
      <c r="D30" s="29" t="s">
        <v>157</v>
      </c>
    </row>
    <row r="31" spans="1:4" x14ac:dyDescent="0.25">
      <c r="A31" s="130"/>
      <c r="B31" s="24" t="s">
        <v>66</v>
      </c>
      <c r="C31" s="34">
        <v>19.899999999999999</v>
      </c>
      <c r="D31" t="s">
        <v>122</v>
      </c>
    </row>
    <row r="32" spans="1:4" x14ac:dyDescent="0.25">
      <c r="B32" s="75" t="s">
        <v>47</v>
      </c>
      <c r="C32" s="76">
        <f>AVERAGE(C29:C31)</f>
        <v>20.023333333333333</v>
      </c>
    </row>
    <row r="33" spans="1:4" s="12" customFormat="1" x14ac:dyDescent="0.25">
      <c r="C33" s="77"/>
      <c r="D33" s="78"/>
    </row>
    <row r="34" spans="1:4" x14ac:dyDescent="0.25">
      <c r="A34" s="128" t="s">
        <v>155</v>
      </c>
      <c r="B34" s="72" t="s">
        <v>156</v>
      </c>
      <c r="C34" s="73"/>
    </row>
    <row r="35" spans="1:4" x14ac:dyDescent="0.25">
      <c r="A35" s="129"/>
      <c r="B35" s="24" t="s">
        <v>154</v>
      </c>
      <c r="C35" s="34">
        <v>26.9</v>
      </c>
      <c r="D35" s="29" t="s">
        <v>157</v>
      </c>
    </row>
    <row r="36" spans="1:4" x14ac:dyDescent="0.25">
      <c r="A36" s="129"/>
      <c r="B36" s="24" t="s">
        <v>64</v>
      </c>
      <c r="C36" s="34">
        <v>25.36</v>
      </c>
      <c r="D36" t="s">
        <v>145</v>
      </c>
    </row>
    <row r="37" spans="1:4" x14ac:dyDescent="0.25">
      <c r="A37" s="130"/>
      <c r="B37" s="24" t="s">
        <v>143</v>
      </c>
      <c r="C37" s="34">
        <v>23.9</v>
      </c>
      <c r="D37" t="s">
        <v>144</v>
      </c>
    </row>
    <row r="38" spans="1:4" x14ac:dyDescent="0.25">
      <c r="B38" s="75" t="s">
        <v>47</v>
      </c>
      <c r="C38" s="76">
        <f>AVERAGE(C35:C37)</f>
        <v>25.386666666666667</v>
      </c>
    </row>
    <row r="39" spans="1:4" s="12" customFormat="1" x14ac:dyDescent="0.25">
      <c r="C39" s="77"/>
      <c r="D39" s="78"/>
    </row>
    <row r="40" spans="1:4" x14ac:dyDescent="0.25">
      <c r="A40" s="128" t="s">
        <v>158</v>
      </c>
      <c r="B40" s="72" t="s">
        <v>159</v>
      </c>
      <c r="C40" s="73"/>
    </row>
    <row r="41" spans="1:4" x14ac:dyDescent="0.25">
      <c r="A41" s="129"/>
      <c r="B41" s="24" t="s">
        <v>143</v>
      </c>
      <c r="C41" s="34">
        <v>20.87</v>
      </c>
      <c r="D41" t="s">
        <v>144</v>
      </c>
    </row>
    <row r="42" spans="1:4" x14ac:dyDescent="0.25">
      <c r="A42" s="129"/>
      <c r="B42" s="24" t="s">
        <v>74</v>
      </c>
      <c r="C42" s="34">
        <v>19.89</v>
      </c>
      <c r="D42" t="s">
        <v>124</v>
      </c>
    </row>
    <row r="43" spans="1:4" x14ac:dyDescent="0.25">
      <c r="A43" s="130"/>
      <c r="B43" s="24" t="s">
        <v>160</v>
      </c>
      <c r="C43" s="34">
        <v>19.670000000000002</v>
      </c>
      <c r="D43" t="s">
        <v>161</v>
      </c>
    </row>
    <row r="44" spans="1:4" x14ac:dyDescent="0.25">
      <c r="B44" s="75" t="s">
        <v>47</v>
      </c>
      <c r="C44" s="76">
        <f>AVERAGE(C41:C43)</f>
        <v>20.143333333333334</v>
      </c>
    </row>
    <row r="45" spans="1:4" s="12" customFormat="1" x14ac:dyDescent="0.25"/>
    <row r="46" spans="1:4" x14ac:dyDescent="0.25">
      <c r="A46" s="128" t="s">
        <v>167</v>
      </c>
      <c r="B46" s="72" t="s">
        <v>166</v>
      </c>
      <c r="C46" s="73"/>
    </row>
    <row r="47" spans="1:4" x14ac:dyDescent="0.25">
      <c r="A47" s="129"/>
      <c r="B47" s="24" t="s">
        <v>168</v>
      </c>
      <c r="C47" s="34">
        <v>91.9</v>
      </c>
      <c r="D47" t="s">
        <v>171</v>
      </c>
    </row>
    <row r="48" spans="1:4" x14ac:dyDescent="0.25">
      <c r="A48" s="129"/>
      <c r="B48" s="24" t="s">
        <v>64</v>
      </c>
      <c r="C48" s="34">
        <v>94.13</v>
      </c>
      <c r="D48" t="s">
        <v>145</v>
      </c>
    </row>
    <row r="49" spans="1:5" x14ac:dyDescent="0.25">
      <c r="A49" s="130"/>
      <c r="B49" s="24" t="s">
        <v>169</v>
      </c>
      <c r="C49" s="34">
        <v>89.9</v>
      </c>
      <c r="D49" t="s">
        <v>170</v>
      </c>
    </row>
    <row r="50" spans="1:5" x14ac:dyDescent="0.25">
      <c r="B50" s="75" t="s">
        <v>47</v>
      </c>
      <c r="C50" s="76">
        <f>AVERAGE(C47:C49)</f>
        <v>91.976666666666674</v>
      </c>
    </row>
    <row r="52" spans="1:5" x14ac:dyDescent="0.25">
      <c r="A52" s="128" t="s">
        <v>181</v>
      </c>
      <c r="B52" s="72" t="s">
        <v>185</v>
      </c>
      <c r="C52" s="73"/>
      <c r="D52" s="97" t="s">
        <v>188</v>
      </c>
      <c r="E52" s="97" t="s">
        <v>189</v>
      </c>
    </row>
    <row r="53" spans="1:5" x14ac:dyDescent="0.25">
      <c r="A53" s="129"/>
      <c r="B53" s="24" t="s">
        <v>192</v>
      </c>
      <c r="C53" s="34">
        <v>44169</v>
      </c>
      <c r="D53" s="98">
        <f>$C$57*0.5</f>
        <v>16503.375</v>
      </c>
      <c r="E53" s="98">
        <f>$C$57*1.5</f>
        <v>49510.125</v>
      </c>
    </row>
    <row r="54" spans="1:5" x14ac:dyDescent="0.25">
      <c r="A54" s="129"/>
      <c r="B54" s="24" t="s">
        <v>193</v>
      </c>
      <c r="C54" s="34">
        <v>33247</v>
      </c>
    </row>
    <row r="55" spans="1:5" x14ac:dyDescent="0.25">
      <c r="A55" s="129"/>
      <c r="B55" s="24" t="s">
        <v>194</v>
      </c>
      <c r="C55" s="34">
        <f>12400+32316</f>
        <v>44716</v>
      </c>
    </row>
    <row r="56" spans="1:5" x14ac:dyDescent="0.25">
      <c r="A56" s="129"/>
      <c r="B56" s="99" t="s">
        <v>191</v>
      </c>
      <c r="C56" s="100">
        <v>9895</v>
      </c>
    </row>
    <row r="57" spans="1:5" x14ac:dyDescent="0.25">
      <c r="A57" s="130"/>
      <c r="B57" s="82" t="s">
        <v>186</v>
      </c>
      <c r="C57" s="34">
        <f>AVERAGE(C53:C56)</f>
        <v>33006.75</v>
      </c>
    </row>
    <row r="58" spans="1:5" x14ac:dyDescent="0.25">
      <c r="B58" s="75" t="s">
        <v>187</v>
      </c>
      <c r="C58" s="76">
        <f>AVERAGE(C53:C55)</f>
        <v>40710.666666666664</v>
      </c>
    </row>
    <row r="60" spans="1:5" x14ac:dyDescent="0.25">
      <c r="A60" s="128" t="s">
        <v>182</v>
      </c>
      <c r="B60" s="72" t="s">
        <v>56</v>
      </c>
      <c r="C60" s="73"/>
      <c r="D60" s="97" t="s">
        <v>188</v>
      </c>
      <c r="E60" s="97" t="s">
        <v>189</v>
      </c>
    </row>
    <row r="61" spans="1:5" x14ac:dyDescent="0.25">
      <c r="A61" s="129"/>
      <c r="B61" s="24" t="s">
        <v>192</v>
      </c>
      <c r="C61" s="34">
        <v>1790</v>
      </c>
      <c r="D61" s="98">
        <f>$C$65*0.5</f>
        <v>1565.375</v>
      </c>
      <c r="E61" s="98">
        <f>$C$65*1.5</f>
        <v>4696.125</v>
      </c>
    </row>
    <row r="62" spans="1:5" x14ac:dyDescent="0.25">
      <c r="A62" s="129"/>
      <c r="B62" s="99" t="s">
        <v>193</v>
      </c>
      <c r="C62" s="100">
        <v>688</v>
      </c>
    </row>
    <row r="63" spans="1:5" x14ac:dyDescent="0.25">
      <c r="A63" s="129"/>
      <c r="B63" s="24" t="s">
        <v>194</v>
      </c>
      <c r="C63" s="34">
        <v>3900</v>
      </c>
    </row>
    <row r="64" spans="1:5" x14ac:dyDescent="0.25">
      <c r="A64" s="129"/>
      <c r="B64" s="99" t="s">
        <v>191</v>
      </c>
      <c r="C64" s="100">
        <v>6145</v>
      </c>
    </row>
    <row r="65" spans="1:5" x14ac:dyDescent="0.25">
      <c r="A65" s="130"/>
      <c r="B65" s="82" t="s">
        <v>186</v>
      </c>
      <c r="C65" s="34">
        <f>AVERAGE(C61:C64)</f>
        <v>3130.75</v>
      </c>
    </row>
    <row r="66" spans="1:5" x14ac:dyDescent="0.25">
      <c r="B66" s="75" t="s">
        <v>187</v>
      </c>
      <c r="C66" s="76">
        <f>AVERAGE(C61,C63)</f>
        <v>2845</v>
      </c>
    </row>
    <row r="68" spans="1:5" x14ac:dyDescent="0.25">
      <c r="A68" s="128" t="s">
        <v>183</v>
      </c>
      <c r="B68" s="72" t="s">
        <v>190</v>
      </c>
      <c r="C68" s="73"/>
      <c r="D68" s="97" t="s">
        <v>188</v>
      </c>
      <c r="E68" s="97" t="s">
        <v>189</v>
      </c>
    </row>
    <row r="69" spans="1:5" x14ac:dyDescent="0.25">
      <c r="A69" s="129"/>
      <c r="B69" s="24" t="s">
        <v>192</v>
      </c>
      <c r="C69" s="34">
        <v>14879</v>
      </c>
      <c r="D69" s="98">
        <f>$C$73*0.5</f>
        <v>7688.625</v>
      </c>
      <c r="E69" s="98">
        <f>$C$73*1.5</f>
        <v>23065.875</v>
      </c>
    </row>
    <row r="70" spans="1:5" x14ac:dyDescent="0.25">
      <c r="A70" s="129"/>
      <c r="B70" s="24" t="s">
        <v>193</v>
      </c>
      <c r="C70" s="34">
        <v>16156</v>
      </c>
    </row>
    <row r="71" spans="1:5" x14ac:dyDescent="0.25">
      <c r="A71" s="129"/>
      <c r="B71" s="24" t="s">
        <v>194</v>
      </c>
      <c r="C71" s="34">
        <f>7840+12786</f>
        <v>20626</v>
      </c>
    </row>
    <row r="72" spans="1:5" x14ac:dyDescent="0.25">
      <c r="A72" s="129"/>
      <c r="B72" s="24" t="s">
        <v>191</v>
      </c>
      <c r="C72" s="34">
        <v>9848</v>
      </c>
    </row>
    <row r="73" spans="1:5" x14ac:dyDescent="0.25">
      <c r="A73" s="130"/>
      <c r="B73" s="75" t="s">
        <v>186</v>
      </c>
      <c r="C73" s="76">
        <f>AVERAGE(C69:C72)</f>
        <v>15377.25</v>
      </c>
    </row>
    <row r="75" spans="1:5" x14ac:dyDescent="0.25">
      <c r="A75" s="128" t="s">
        <v>184</v>
      </c>
      <c r="B75" s="72" t="s">
        <v>58</v>
      </c>
      <c r="C75" s="73"/>
      <c r="D75" s="97" t="s">
        <v>188</v>
      </c>
      <c r="E75" s="97" t="s">
        <v>189</v>
      </c>
    </row>
    <row r="76" spans="1:5" x14ac:dyDescent="0.25">
      <c r="A76" s="129"/>
      <c r="B76" s="24" t="s">
        <v>67</v>
      </c>
      <c r="C76" s="34">
        <v>1450</v>
      </c>
      <c r="D76" s="98">
        <f>$C$80*0.5</f>
        <v>945.67624999999998</v>
      </c>
      <c r="E76" s="98">
        <f>$C$80*1.5</f>
        <v>2837.0287499999999</v>
      </c>
    </row>
    <row r="77" spans="1:5" x14ac:dyDescent="0.25">
      <c r="A77" s="129"/>
      <c r="B77" s="99" t="s">
        <v>195</v>
      </c>
      <c r="C77" s="100">
        <f>2850+250</f>
        <v>3100</v>
      </c>
    </row>
    <row r="78" spans="1:5" x14ac:dyDescent="0.25">
      <c r="A78" s="129"/>
      <c r="B78" s="24" t="s">
        <v>196</v>
      </c>
      <c r="C78" s="34">
        <v>1355.41</v>
      </c>
    </row>
    <row r="79" spans="1:5" x14ac:dyDescent="0.25">
      <c r="A79" s="129"/>
      <c r="B79" s="24" t="s">
        <v>197</v>
      </c>
      <c r="C79" s="34">
        <v>1660</v>
      </c>
    </row>
    <row r="80" spans="1:5" x14ac:dyDescent="0.25">
      <c r="A80" s="130"/>
      <c r="B80" s="82" t="s">
        <v>186</v>
      </c>
      <c r="C80" s="34">
        <f>AVERAGE(C76:C79)</f>
        <v>1891.3525</v>
      </c>
    </row>
    <row r="81" spans="2:3" x14ac:dyDescent="0.25">
      <c r="B81" s="75" t="s">
        <v>187</v>
      </c>
      <c r="C81" s="76">
        <f>AVERAGE(C76,C78:C79)</f>
        <v>1488.47</v>
      </c>
    </row>
  </sheetData>
  <mergeCells count="13">
    <mergeCell ref="A28:A31"/>
    <mergeCell ref="A34:A37"/>
    <mergeCell ref="A1:G1"/>
    <mergeCell ref="A3:A6"/>
    <mergeCell ref="A9:A13"/>
    <mergeCell ref="A16:A19"/>
    <mergeCell ref="A22:A25"/>
    <mergeCell ref="A75:A80"/>
    <mergeCell ref="A40:A43"/>
    <mergeCell ref="A46:A49"/>
    <mergeCell ref="A52:A57"/>
    <mergeCell ref="A60:A65"/>
    <mergeCell ref="A68:A73"/>
  </mergeCells>
  <phoneticPr fontId="4" type="noConversion"/>
  <hyperlinks>
    <hyperlink ref="G11" r:id="rId1"/>
    <hyperlink ref="G12" r:id="rId2"/>
    <hyperlink ref="G13" r:id="rId3"/>
    <hyperlink ref="G10" r:id="rId4"/>
    <hyperlink ref="D18" r:id="rId5" display="www.clarezo.com.br"/>
    <hyperlink ref="D30" r:id="rId6" display="www.iluminim.com.br"/>
    <hyperlink ref="D35" r:id="rId7" display="www.iluminim.com.br"/>
  </hyperlinks>
  <pageMargins left="0.511811024" right="0.511811024" top="0.78740157499999996" bottom="0.78740157499999996" header="0.31496062000000002" footer="0.31496062000000002"/>
  <pageSetup paperSize="9" orientation="portrait" verticalDpi="0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39" sqref="F39"/>
    </sheetView>
  </sheetViews>
  <sheetFormatPr defaultRowHeight="15" x14ac:dyDescent="0.25"/>
  <cols>
    <col min="1" max="1" width="11.5703125" customWidth="1"/>
    <col min="2" max="2" width="12.42578125" style="16" customWidth="1"/>
    <col min="3" max="3" width="2.7109375" style="16" bestFit="1" customWidth="1"/>
    <col min="4" max="4" width="51" customWidth="1"/>
    <col min="5" max="6" width="17.42578125" style="84" customWidth="1"/>
    <col min="7" max="10" width="13" style="84" customWidth="1"/>
    <col min="12" max="12" width="10.7109375" bestFit="1" customWidth="1"/>
    <col min="14" max="14" width="11.28515625" customWidth="1"/>
    <col min="15" max="15" width="11" customWidth="1"/>
  </cols>
  <sheetData>
    <row r="1" spans="1:10" ht="21" x14ac:dyDescent="0.35">
      <c r="A1" s="118" t="s">
        <v>106</v>
      </c>
      <c r="B1" s="118"/>
      <c r="C1" s="118"/>
      <c r="D1" s="118"/>
      <c r="E1" s="118"/>
      <c r="F1" s="118"/>
      <c r="G1" s="118"/>
      <c r="H1" s="118"/>
      <c r="I1" s="118"/>
      <c r="J1" s="118"/>
    </row>
    <row r="3" spans="1:10" x14ac:dyDescent="0.25">
      <c r="A3" s="128" t="s">
        <v>162</v>
      </c>
      <c r="B3" s="135" t="s">
        <v>163</v>
      </c>
      <c r="C3" s="136"/>
      <c r="D3" s="137"/>
      <c r="E3" s="87" t="s">
        <v>2</v>
      </c>
      <c r="F3" s="131" t="s">
        <v>173</v>
      </c>
      <c r="G3" s="133" t="s">
        <v>31</v>
      </c>
      <c r="H3" s="134"/>
      <c r="I3" s="133" t="s">
        <v>175</v>
      </c>
      <c r="J3" s="134"/>
    </row>
    <row r="4" spans="1:10" x14ac:dyDescent="0.25">
      <c r="A4" s="129"/>
      <c r="B4" s="138"/>
      <c r="C4" s="139"/>
      <c r="D4" s="140"/>
      <c r="E4" s="91" t="s">
        <v>9</v>
      </c>
      <c r="F4" s="132"/>
      <c r="G4" s="62" t="s">
        <v>174</v>
      </c>
      <c r="H4" s="62" t="s">
        <v>69</v>
      </c>
      <c r="I4" s="62" t="s">
        <v>174</v>
      </c>
      <c r="J4" s="62" t="s">
        <v>69</v>
      </c>
    </row>
    <row r="5" spans="1:10" x14ac:dyDescent="0.25">
      <c r="A5" s="129"/>
      <c r="B5" s="86" t="s">
        <v>142</v>
      </c>
      <c r="C5" s="36" t="s">
        <v>46</v>
      </c>
      <c r="D5" s="24" t="s">
        <v>164</v>
      </c>
      <c r="E5" s="58" t="s">
        <v>9</v>
      </c>
      <c r="F5" s="40">
        <v>1</v>
      </c>
      <c r="G5" s="88">
        <f>COTAÇÕES!C20</f>
        <v>540.63333333333333</v>
      </c>
      <c r="H5" s="88">
        <f t="shared" ref="H5:H6" si="0">F5*G5</f>
        <v>540.63333333333333</v>
      </c>
      <c r="I5" s="88"/>
      <c r="J5" s="88">
        <f t="shared" ref="J5:J6" si="1">F5*I5</f>
        <v>0</v>
      </c>
    </row>
    <row r="6" spans="1:10" x14ac:dyDescent="0.25">
      <c r="A6" s="129"/>
      <c r="B6" s="36" t="s">
        <v>167</v>
      </c>
      <c r="C6" s="36" t="s">
        <v>46</v>
      </c>
      <c r="D6" s="24" t="s">
        <v>166</v>
      </c>
      <c r="E6" s="58" t="s">
        <v>9</v>
      </c>
      <c r="F6" s="40">
        <v>1</v>
      </c>
      <c r="G6" s="88">
        <f>COTAÇÕES!C50</f>
        <v>91.976666666666674</v>
      </c>
      <c r="H6" s="88">
        <f t="shared" si="0"/>
        <v>91.976666666666674</v>
      </c>
      <c r="I6" s="88"/>
      <c r="J6" s="88">
        <f t="shared" si="1"/>
        <v>0</v>
      </c>
    </row>
    <row r="7" spans="1:10" x14ac:dyDescent="0.25">
      <c r="A7" s="130"/>
      <c r="B7" s="36">
        <v>88264</v>
      </c>
      <c r="C7" s="36" t="s">
        <v>42</v>
      </c>
      <c r="D7" s="24" t="s">
        <v>172</v>
      </c>
      <c r="E7" s="58" t="s">
        <v>73</v>
      </c>
      <c r="F7" s="40">
        <v>0.5</v>
      </c>
      <c r="G7" s="88">
        <v>4.92</v>
      </c>
      <c r="H7" s="88">
        <f>F7*G7</f>
        <v>2.46</v>
      </c>
      <c r="I7" s="88">
        <v>18.309999999999999</v>
      </c>
      <c r="J7" s="88">
        <f>F7*I7</f>
        <v>9.1549999999999994</v>
      </c>
    </row>
    <row r="8" spans="1:10" x14ac:dyDescent="0.25">
      <c r="H8" s="89">
        <f>SUM(H5:H7)</f>
        <v>635.07000000000005</v>
      </c>
      <c r="I8" s="90"/>
      <c r="J8" s="89">
        <f>SUM(J5:J7)</f>
        <v>9.1549999999999994</v>
      </c>
    </row>
    <row r="10" spans="1:10" x14ac:dyDescent="0.25">
      <c r="A10" s="128" t="s">
        <v>178</v>
      </c>
      <c r="B10" s="135" t="s">
        <v>163</v>
      </c>
      <c r="C10" s="136"/>
      <c r="D10" s="137"/>
      <c r="E10" s="87" t="s">
        <v>2</v>
      </c>
      <c r="F10" s="131" t="s">
        <v>173</v>
      </c>
      <c r="G10" s="133" t="s">
        <v>31</v>
      </c>
      <c r="H10" s="134"/>
      <c r="I10" s="133" t="s">
        <v>175</v>
      </c>
      <c r="J10" s="134"/>
    </row>
    <row r="11" spans="1:10" x14ac:dyDescent="0.25">
      <c r="A11" s="129"/>
      <c r="B11" s="138"/>
      <c r="C11" s="139"/>
      <c r="D11" s="140"/>
      <c r="E11" s="91" t="s">
        <v>9</v>
      </c>
      <c r="F11" s="132"/>
      <c r="G11" s="62" t="s">
        <v>174</v>
      </c>
      <c r="H11" s="62" t="s">
        <v>69</v>
      </c>
      <c r="I11" s="62" t="s">
        <v>174</v>
      </c>
      <c r="J11" s="62" t="s">
        <v>69</v>
      </c>
    </row>
    <row r="12" spans="1:10" x14ac:dyDescent="0.25">
      <c r="A12" s="129"/>
      <c r="B12" s="86" t="s">
        <v>147</v>
      </c>
      <c r="C12" s="36" t="s">
        <v>46</v>
      </c>
      <c r="D12" s="24" t="s">
        <v>164</v>
      </c>
      <c r="E12" s="58" t="s">
        <v>9</v>
      </c>
      <c r="F12" s="40">
        <v>1</v>
      </c>
      <c r="G12" s="88">
        <f>COTAÇÕES!C26</f>
        <v>58.846666666666671</v>
      </c>
      <c r="H12" s="88">
        <f t="shared" ref="H12:H14" si="2">F12*G12</f>
        <v>58.846666666666671</v>
      </c>
      <c r="I12" s="88"/>
      <c r="J12" s="88">
        <f t="shared" ref="J12:J14" si="3">F12*I12</f>
        <v>0</v>
      </c>
    </row>
    <row r="13" spans="1:10" x14ac:dyDescent="0.25">
      <c r="A13" s="129"/>
      <c r="B13" s="86" t="s">
        <v>152</v>
      </c>
      <c r="C13" s="36" t="s">
        <v>46</v>
      </c>
      <c r="D13" s="24" t="s">
        <v>165</v>
      </c>
      <c r="E13" s="58" t="s">
        <v>9</v>
      </c>
      <c r="F13" s="40">
        <v>1</v>
      </c>
      <c r="G13" s="88">
        <f>COTAÇÕES!C32</f>
        <v>20.023333333333333</v>
      </c>
      <c r="H13" s="88">
        <f t="shared" si="2"/>
        <v>20.023333333333333</v>
      </c>
      <c r="I13" s="88"/>
      <c r="J13" s="88">
        <f t="shared" si="3"/>
        <v>0</v>
      </c>
    </row>
    <row r="14" spans="1:10" x14ac:dyDescent="0.25">
      <c r="A14" s="129"/>
      <c r="B14" s="36" t="s">
        <v>167</v>
      </c>
      <c r="C14" s="36" t="s">
        <v>46</v>
      </c>
      <c r="D14" s="24" t="s">
        <v>166</v>
      </c>
      <c r="E14" s="58" t="s">
        <v>9</v>
      </c>
      <c r="F14" s="40">
        <v>0.5</v>
      </c>
      <c r="G14" s="88">
        <f>COTAÇÕES!C50</f>
        <v>91.976666666666674</v>
      </c>
      <c r="H14" s="88">
        <f t="shared" si="2"/>
        <v>45.988333333333337</v>
      </c>
      <c r="I14" s="88"/>
      <c r="J14" s="88">
        <f t="shared" si="3"/>
        <v>0</v>
      </c>
    </row>
    <row r="15" spans="1:10" x14ac:dyDescent="0.25">
      <c r="A15" s="130"/>
      <c r="B15" s="36">
        <v>88264</v>
      </c>
      <c r="C15" s="36" t="s">
        <v>42</v>
      </c>
      <c r="D15" s="24" t="s">
        <v>172</v>
      </c>
      <c r="E15" s="58" t="s">
        <v>73</v>
      </c>
      <c r="F15" s="40">
        <v>0.5</v>
      </c>
      <c r="G15" s="88">
        <v>4.92</v>
      </c>
      <c r="H15" s="88">
        <f>F15*G15</f>
        <v>2.46</v>
      </c>
      <c r="I15" s="88">
        <v>18.309999999999999</v>
      </c>
      <c r="J15" s="88">
        <f>F15*I15</f>
        <v>9.1549999999999994</v>
      </c>
    </row>
    <row r="16" spans="1:10" x14ac:dyDescent="0.25">
      <c r="H16" s="89">
        <f>SUM(H12:H15)</f>
        <v>127.31833333333334</v>
      </c>
      <c r="I16" s="90"/>
      <c r="J16" s="89">
        <f>SUM(J12:J15)</f>
        <v>9.1549999999999994</v>
      </c>
    </row>
    <row r="18" spans="1:10" x14ac:dyDescent="0.25">
      <c r="A18" s="128" t="s">
        <v>179</v>
      </c>
      <c r="B18" s="135" t="s">
        <v>163</v>
      </c>
      <c r="C18" s="136"/>
      <c r="D18" s="137"/>
      <c r="E18" s="87" t="s">
        <v>2</v>
      </c>
      <c r="F18" s="131" t="s">
        <v>173</v>
      </c>
      <c r="G18" s="133" t="s">
        <v>31</v>
      </c>
      <c r="H18" s="134"/>
      <c r="I18" s="133" t="s">
        <v>175</v>
      </c>
      <c r="J18" s="134"/>
    </row>
    <row r="19" spans="1:10" x14ac:dyDescent="0.25">
      <c r="A19" s="129"/>
      <c r="B19" s="138"/>
      <c r="C19" s="139"/>
      <c r="D19" s="140"/>
      <c r="E19" s="91" t="s">
        <v>9</v>
      </c>
      <c r="F19" s="132"/>
      <c r="G19" s="62" t="s">
        <v>174</v>
      </c>
      <c r="H19" s="62" t="s">
        <v>69</v>
      </c>
      <c r="I19" s="62" t="s">
        <v>174</v>
      </c>
      <c r="J19" s="62" t="s">
        <v>69</v>
      </c>
    </row>
    <row r="20" spans="1:10" x14ac:dyDescent="0.25">
      <c r="A20" s="129"/>
      <c r="B20" s="86" t="s">
        <v>155</v>
      </c>
      <c r="C20" s="36" t="s">
        <v>46</v>
      </c>
      <c r="D20" s="24" t="s">
        <v>164</v>
      </c>
      <c r="E20" s="58" t="s">
        <v>9</v>
      </c>
      <c r="F20" s="40">
        <v>1</v>
      </c>
      <c r="G20" s="88">
        <f>COTAÇÕES!C38</f>
        <v>25.386666666666667</v>
      </c>
      <c r="H20" s="88">
        <f>F20*G20</f>
        <v>25.386666666666667</v>
      </c>
      <c r="I20" s="88"/>
      <c r="J20" s="88">
        <f t="shared" ref="J20:J22" si="4">F20*I20</f>
        <v>0</v>
      </c>
    </row>
    <row r="21" spans="1:10" x14ac:dyDescent="0.25">
      <c r="A21" s="129"/>
      <c r="B21" s="86" t="s">
        <v>158</v>
      </c>
      <c r="C21" s="36" t="s">
        <v>46</v>
      </c>
      <c r="D21" s="24" t="s">
        <v>165</v>
      </c>
      <c r="E21" s="58" t="s">
        <v>9</v>
      </c>
      <c r="F21" s="40">
        <v>1</v>
      </c>
      <c r="G21" s="88">
        <f>COTAÇÕES!C44</f>
        <v>20.143333333333334</v>
      </c>
      <c r="H21" s="88">
        <f t="shared" ref="H21:H22" si="5">F21*G21</f>
        <v>20.143333333333334</v>
      </c>
      <c r="I21" s="88"/>
      <c r="J21" s="88">
        <f t="shared" si="4"/>
        <v>0</v>
      </c>
    </row>
    <row r="22" spans="1:10" x14ac:dyDescent="0.25">
      <c r="A22" s="129"/>
      <c r="B22" s="36" t="s">
        <v>167</v>
      </c>
      <c r="C22" s="36" t="s">
        <v>46</v>
      </c>
      <c r="D22" s="24" t="s">
        <v>166</v>
      </c>
      <c r="E22" s="58" t="s">
        <v>9</v>
      </c>
      <c r="F22" s="40">
        <v>0.5</v>
      </c>
      <c r="G22" s="88">
        <f>COTAÇÕES!C50</f>
        <v>91.976666666666674</v>
      </c>
      <c r="H22" s="88">
        <f t="shared" si="5"/>
        <v>45.988333333333337</v>
      </c>
      <c r="I22" s="88"/>
      <c r="J22" s="88">
        <f t="shared" si="4"/>
        <v>0</v>
      </c>
    </row>
    <row r="23" spans="1:10" x14ac:dyDescent="0.25">
      <c r="A23" s="130"/>
      <c r="B23" s="36">
        <v>88264</v>
      </c>
      <c r="C23" s="36" t="s">
        <v>42</v>
      </c>
      <c r="D23" s="24" t="s">
        <v>172</v>
      </c>
      <c r="E23" s="58" t="s">
        <v>73</v>
      </c>
      <c r="F23" s="40">
        <v>0.5</v>
      </c>
      <c r="G23" s="88">
        <v>4.92</v>
      </c>
      <c r="H23" s="88">
        <f>F23*G23</f>
        <v>2.46</v>
      </c>
      <c r="I23" s="88">
        <v>18.309999999999999</v>
      </c>
      <c r="J23" s="88">
        <f>F23*I23</f>
        <v>9.1549999999999994</v>
      </c>
    </row>
    <row r="24" spans="1:10" x14ac:dyDescent="0.25">
      <c r="G24" s="93"/>
      <c r="H24" s="89">
        <f>SUM(H20:H23)</f>
        <v>93.978333333333339</v>
      </c>
      <c r="I24" s="90"/>
      <c r="J24" s="89">
        <f>SUM(J20:J23)</f>
        <v>9.1549999999999994</v>
      </c>
    </row>
    <row r="25" spans="1:10" s="35" customFormat="1" x14ac:dyDescent="0.25">
      <c r="B25" s="30"/>
      <c r="C25" s="30"/>
      <c r="D25" s="77"/>
      <c r="E25" s="92"/>
      <c r="F25" s="93"/>
      <c r="G25" s="93"/>
      <c r="H25" s="93"/>
      <c r="I25" s="93"/>
      <c r="J25" s="93"/>
    </row>
    <row r="26" spans="1:10" s="12" customFormat="1" x14ac:dyDescent="0.25">
      <c r="B26" s="83"/>
      <c r="C26" s="83"/>
      <c r="E26" s="92"/>
      <c r="F26" s="85"/>
      <c r="G26" s="85"/>
      <c r="H26" s="85"/>
      <c r="I26" s="85"/>
      <c r="J26" s="85"/>
    </row>
    <row r="27" spans="1:10" s="35" customFormat="1" x14ac:dyDescent="0.25">
      <c r="A27" s="94"/>
      <c r="B27" s="95"/>
      <c r="C27" s="95"/>
      <c r="D27" s="94"/>
      <c r="E27" s="93"/>
      <c r="F27" s="93"/>
      <c r="G27" s="93"/>
      <c r="H27" s="93"/>
      <c r="I27" s="93"/>
      <c r="J27" s="93"/>
    </row>
  </sheetData>
  <mergeCells count="16">
    <mergeCell ref="A1:J1"/>
    <mergeCell ref="F10:F11"/>
    <mergeCell ref="G10:H10"/>
    <mergeCell ref="I10:J10"/>
    <mergeCell ref="A18:A23"/>
    <mergeCell ref="B18:D19"/>
    <mergeCell ref="F18:F19"/>
    <mergeCell ref="G18:H18"/>
    <mergeCell ref="I18:J18"/>
    <mergeCell ref="A3:A7"/>
    <mergeCell ref="F3:F4"/>
    <mergeCell ref="G3:H3"/>
    <mergeCell ref="I3:J3"/>
    <mergeCell ref="B3:D4"/>
    <mergeCell ref="A10:A15"/>
    <mergeCell ref="B10:D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 da Administração </vt:lpstr>
      <vt:lpstr>CRONOGRAMA</vt:lpstr>
      <vt:lpstr>BDI</vt:lpstr>
      <vt:lpstr>COTAÇÕES</vt:lpstr>
      <vt:lpstr>COMPOSIÇÕES</vt:lpstr>
      <vt:lpstr>'Orçamento da Administração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Maltz</dc:creator>
  <cp:lastModifiedBy>Tatiane Reka de Araujo</cp:lastModifiedBy>
  <cp:lastPrinted>2022-01-24T17:50:29Z</cp:lastPrinted>
  <dcterms:created xsi:type="dcterms:W3CDTF">2019-05-29T12:19:46Z</dcterms:created>
  <dcterms:modified xsi:type="dcterms:W3CDTF">2022-03-18T17:59:54Z</dcterms:modified>
</cp:coreProperties>
</file>